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32" windowWidth="15600" windowHeight="11016"/>
  </bookViews>
  <sheets>
    <sheet name="Исполнение сметы за 2015 год" sheetId="1" r:id="rId1"/>
  </sheets>
  <calcPr calcId="145621"/>
</workbook>
</file>

<file path=xl/calcChain.xml><?xml version="1.0" encoding="utf-8"?>
<calcChain xmlns="http://schemas.openxmlformats.org/spreadsheetml/2006/main">
  <c r="J18" i="1" l="1"/>
  <c r="I112" i="1"/>
  <c r="I102" i="1"/>
  <c r="I101" i="1"/>
  <c r="I90" i="1"/>
  <c r="I54" i="1"/>
  <c r="I60" i="1"/>
  <c r="I16" i="1"/>
  <c r="I15" i="1"/>
  <c r="I13" i="1"/>
  <c r="I61" i="1"/>
  <c r="I14" i="1" s="1"/>
  <c r="I33" i="1"/>
  <c r="I12" i="1" s="1"/>
  <c r="I21" i="1"/>
  <c r="I11" i="1" s="1"/>
  <c r="I8" i="1"/>
  <c r="I9" i="1" l="1"/>
  <c r="I18" i="1" s="1"/>
  <c r="I98" i="1"/>
  <c r="H108" i="1"/>
  <c r="H17" i="1"/>
  <c r="E17" i="1" l="1"/>
  <c r="D108" i="1" l="1"/>
  <c r="E111" i="1"/>
  <c r="E110" i="1"/>
  <c r="E109" i="1"/>
  <c r="G12" i="1"/>
  <c r="E108" i="1" l="1"/>
  <c r="G9" i="1"/>
  <c r="F16" i="1"/>
  <c r="F15" i="1"/>
  <c r="H15" i="1" s="1"/>
  <c r="F14" i="1"/>
  <c r="F13" i="1"/>
  <c r="H13" i="1" s="1"/>
  <c r="F12" i="1"/>
  <c r="H12" i="1" s="1"/>
  <c r="D60" i="1"/>
  <c r="H33" i="1"/>
  <c r="F11" i="1" l="1"/>
  <c r="F9" i="1" l="1"/>
  <c r="H11" i="1"/>
  <c r="H9" i="1" s="1"/>
  <c r="G97" i="1"/>
  <c r="H97" i="1" s="1"/>
  <c r="E97" i="1"/>
  <c r="D9" i="1" l="1"/>
  <c r="E15" i="1"/>
  <c r="D33" i="1" l="1"/>
  <c r="C33" i="1"/>
  <c r="D22" i="1" l="1"/>
  <c r="D21" i="1" s="1"/>
  <c r="G115" i="1"/>
  <c r="G114" i="1"/>
  <c r="D61" i="1"/>
  <c r="G61" i="1" s="1"/>
  <c r="D100" i="1"/>
  <c r="G99" i="1"/>
  <c r="G60" i="1"/>
  <c r="H60" i="1" s="1"/>
  <c r="E115" i="1"/>
  <c r="E114" i="1"/>
  <c r="E113" i="1"/>
  <c r="C21" i="1"/>
  <c r="C98" i="1" s="1"/>
  <c r="C61" i="1"/>
  <c r="C100" i="1"/>
  <c r="E107" i="1"/>
  <c r="E106" i="1"/>
  <c r="E105" i="1"/>
  <c r="E104" i="1"/>
  <c r="E103" i="1"/>
  <c r="E102" i="1"/>
  <c r="E101" i="1"/>
  <c r="E99" i="1"/>
  <c r="E72" i="1"/>
  <c r="E70" i="1"/>
  <c r="E69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C18" i="1"/>
  <c r="E14" i="1"/>
  <c r="E13" i="1"/>
  <c r="E12" i="1"/>
  <c r="E11" i="1"/>
  <c r="E8" i="1"/>
  <c r="F98" i="1"/>
  <c r="F18" i="1"/>
  <c r="C154" i="1"/>
  <c r="H8" i="1"/>
  <c r="D98" i="1" l="1"/>
  <c r="D112" i="1" s="1"/>
  <c r="D16" i="1"/>
  <c r="G100" i="1"/>
  <c r="F112" i="1"/>
  <c r="F113" i="1" s="1"/>
  <c r="E21" i="1"/>
  <c r="E100" i="1"/>
  <c r="C112" i="1"/>
  <c r="E9" i="1"/>
  <c r="E33" i="1"/>
  <c r="E61" i="1"/>
  <c r="D18" i="1" l="1"/>
  <c r="E18" i="1" s="1"/>
  <c r="E16" i="1"/>
  <c r="H100" i="1"/>
  <c r="G16" i="1"/>
  <c r="E98" i="1"/>
  <c r="H21" i="1"/>
  <c r="G98" i="1"/>
  <c r="G18" i="1" l="1"/>
  <c r="H16" i="1"/>
  <c r="H18" i="1" s="1"/>
  <c r="H98" i="1"/>
  <c r="H112" i="1"/>
  <c r="G112" i="1"/>
  <c r="E112" i="1"/>
</calcChain>
</file>

<file path=xl/comments1.xml><?xml version="1.0" encoding="utf-8"?>
<comments xmlns="http://schemas.openxmlformats.org/spreadsheetml/2006/main">
  <authors>
    <author>User</author>
  </authors>
  <commentLis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проверка</t>
        </r>
      </text>
    </comment>
  </commentList>
</comments>
</file>

<file path=xl/sharedStrings.xml><?xml version="1.0" encoding="utf-8"?>
<sst xmlns="http://schemas.openxmlformats.org/spreadsheetml/2006/main" count="187" uniqueCount="182">
  <si>
    <t>Исполнение сметы за 2015 год</t>
  </si>
  <si>
    <t>№ п/п</t>
  </si>
  <si>
    <t>Наименование статей</t>
  </si>
  <si>
    <t>План</t>
  </si>
  <si>
    <t>Расход  за</t>
  </si>
  <si>
    <t xml:space="preserve">Расход за </t>
  </si>
  <si>
    <t>год</t>
  </si>
  <si>
    <t xml:space="preserve">ДОХОДЫ </t>
  </si>
  <si>
    <t>фонд   капитального  ремонта</t>
  </si>
  <si>
    <r>
      <rPr>
        <b/>
        <sz val="11"/>
        <color indexed="8"/>
        <rFont val="Calibri"/>
        <family val="2"/>
        <charset val="204"/>
      </rPr>
      <t>Взносы собственников за жилые и нежилые помещения</t>
    </r>
    <r>
      <rPr>
        <sz val="10"/>
        <color indexed="8"/>
        <rFont val="Calibri"/>
        <family val="2"/>
        <charset val="204"/>
      </rPr>
      <t>, всего</t>
    </r>
  </si>
  <si>
    <t>в том числе:</t>
  </si>
  <si>
    <t xml:space="preserve">   управление</t>
  </si>
  <si>
    <t xml:space="preserve">   содержание общего имущества </t>
  </si>
  <si>
    <t>ТО лифтов</t>
  </si>
  <si>
    <t xml:space="preserve">   текущий ремонт общего имущества</t>
  </si>
  <si>
    <r>
      <rPr>
        <b/>
        <sz val="11"/>
        <color indexed="8"/>
        <rFont val="Calibri"/>
        <family val="2"/>
        <charset val="204"/>
      </rPr>
      <t xml:space="preserve">Прочие операционные  и внереализационные доходы </t>
    </r>
    <r>
      <rPr>
        <b/>
        <sz val="10"/>
        <color indexed="8"/>
        <rFont val="Calibri"/>
        <family val="2"/>
        <charset val="204"/>
      </rPr>
      <t xml:space="preserve"> </t>
    </r>
  </si>
  <si>
    <t xml:space="preserve"> ВСЕГО ДОХОДОВ: (сумма стр. 2,3)</t>
  </si>
  <si>
    <t>РАСХОДЫ:</t>
  </si>
  <si>
    <t>Управление, всего:</t>
  </si>
  <si>
    <t>Оплата труда управляющего ТСЖ и страховые взносы</t>
  </si>
  <si>
    <t>управляющий шел на работу с условием, что с 2015 его ЗП будет 25,0 на руки</t>
  </si>
  <si>
    <t>Оплата труда бухгалтера ТСЖ и страховые взносы</t>
  </si>
  <si>
    <t>на руки 13,9, небольшое увеличение связано с появлением  дополнительно к прежнему объему работы - обработка 78л/с по спецсчету с капремонтом</t>
  </si>
  <si>
    <t>Приобретение и содержание орг. техники</t>
  </si>
  <si>
    <t>Канцелярские расходы</t>
  </si>
  <si>
    <t>почтовые расходы, бумага, канцелярия, картриджи для принтера</t>
  </si>
  <si>
    <t>в 2014 расходы были 9 400</t>
  </si>
  <si>
    <t xml:space="preserve"> Юридические услуги </t>
  </si>
  <si>
    <t>найм юриста для  взыскания задолженностей, частично расходы вернуться после исполнения решения суда о взыскании задолженностей. На 31.12.14 задолженность по квартплате -329 т.руб., в резервный фонд - 120 т.руб., за в/наблюдение - 37 т.руб. Итого долги наших соседей - 486 тыс руб. И оплачивать не торопятся.</t>
  </si>
  <si>
    <t>Поддержание и обновление ПК программ  (формирование квитанций + ЭО в ФНС и ЖИ с эл/подписью)</t>
  </si>
  <si>
    <t>в ФНС и ЖИ отчетность подается в элект виде, требуется установка, поддержание, обновление электронной подписи. 720 р/мес расчет и печать квитанций  сторонней организацией</t>
  </si>
  <si>
    <t xml:space="preserve">Взносы в Ассоциацию ТСЖ, ЖК и ЖСК </t>
  </si>
  <si>
    <t>Транспортные расходы</t>
  </si>
  <si>
    <t>поездки Управляющего по производств необходимости, из расчета 2 поездки в неделю * разовый проезд 38 руб Оплата только по факту через аваносовый отчет</t>
  </si>
  <si>
    <t>Прочие расходы</t>
  </si>
  <si>
    <t>Зарплата Председателя правления и страховые взносы</t>
  </si>
  <si>
    <t>Содержание общего имущества дома, всего: (кроме учета ТО лифтов)</t>
  </si>
  <si>
    <t xml:space="preserve">Оплата труда электрика и страховые  взносы </t>
  </si>
  <si>
    <t>Оплата труда сантехника и страховые  взносы</t>
  </si>
  <si>
    <t>Оплата труда дворника-разнорабочего и страховые  взносы</t>
  </si>
  <si>
    <t>Оплата труда уборщицы  и страховые  взносы</t>
  </si>
  <si>
    <t>Оплата труда второго дворника в зимний период (вместо механ уборки) и страховые взносы</t>
  </si>
  <si>
    <t>планируется найм на 3 месяца в случае,если  обильные снегопады, оплата из расчета  2000 за рабочий день(выход)</t>
  </si>
  <si>
    <t xml:space="preserve">Расходные материалы электрика. </t>
  </si>
  <si>
    <t>поверка перчаток,сапог,лампочки,реле</t>
  </si>
  <si>
    <t>Расходные материалы  сантехника.</t>
  </si>
  <si>
    <t>прокладки, краны,расходные материалы</t>
  </si>
  <si>
    <t>Расходные материалы  уборщицы.</t>
  </si>
  <si>
    <t>щетки, моющие средства</t>
  </si>
  <si>
    <t>Расходные материалы   дворника –разнорабочего.</t>
  </si>
  <si>
    <t>Уход за растениями.</t>
  </si>
  <si>
    <t>Мытье окон в парадных и стр взносы</t>
  </si>
  <si>
    <t>разовые работы, не входят в перечень в  должностной инструкции</t>
  </si>
  <si>
    <t>Освещение мест  общего пользования                по факту</t>
  </si>
  <si>
    <t>на основании данных счетчика бухгалтер ежемесячно  рассчитывает и включает в квитанции</t>
  </si>
  <si>
    <t>Услуги  сторонних организаций</t>
  </si>
  <si>
    <t xml:space="preserve"> в том числе:</t>
  </si>
  <si>
    <t xml:space="preserve">Очистка кровли от снега и льда </t>
  </si>
  <si>
    <t>в зимнем  сезоне 2014-15 года убирали 1 раз с  4х "козырьков"  общей площадью  около 150 м  кв. Это стоило 10,5 тыс руб. Очистка всего периметра кровли будет стоить 25-30 тыс.</t>
  </si>
  <si>
    <t>Обучение специалистов</t>
  </si>
  <si>
    <t>в штате ТСЖ должны быть специалиты с удостоверением по теплу, элктрике, пожарной безоп. В 2014 на обучение 2х чел потратили 9700</t>
  </si>
  <si>
    <t>Поверка монометров и термометров</t>
  </si>
  <si>
    <t>требуется ежегодно выполнять</t>
  </si>
  <si>
    <t>Техническое обслуживание узла учета тепловой энергии</t>
  </si>
  <si>
    <t>Техническое обслуживание пожарной сигнализации</t>
  </si>
  <si>
    <t>договор</t>
  </si>
  <si>
    <t>Техническое  обслуживание и ремонт видеонаблюдения</t>
  </si>
  <si>
    <t>предусмотрен ремонт через вызов мастера, 1 вызов *2500</t>
  </si>
  <si>
    <t>Техническое обслуживание  шлагбаума  и домофонов</t>
  </si>
  <si>
    <t>Техническое обслуживание водомерного узла</t>
  </si>
  <si>
    <t>ремонт</t>
  </si>
  <si>
    <t xml:space="preserve">Подготовка и сдача дома к зиме  </t>
  </si>
  <si>
    <t>промывка теплообменников</t>
  </si>
  <si>
    <t>Содержание помещения диспетчеров</t>
  </si>
  <si>
    <t>доводчик на калитку, мед.аптечка, доп.освещение при входе</t>
  </si>
  <si>
    <t>Вывоз мусора (по факту)</t>
  </si>
  <si>
    <t xml:space="preserve">   Прочие работы, услуги связанные с содержанием общего имущества дома (оформление документов на землю и забор)</t>
  </si>
  <si>
    <r>
      <t xml:space="preserve">Забор, ограждающий придомовую территорию установлен незаконно. Из администрации  было получено предписание предоставить документы на забор. Так как документов нет, договорились с администрацией начать работу по оформлению документов на забор и  часть территории. Дело в том, что оформленным на ТСЖ участком является участок площадью 4907 кв м с границами: слева и справа от дома до забора, за домом тоже до забора, со стороны входа в парадные граница ломаная линия. По бордюру газона, прилегающего к дому возле правого и левого крыла дома. В центральной части граница проходит по бордюру газона, на котором расположена детская площадка. Таким образом  2 части  мощеной территории в зоне левого и правого крыльев дома принадлежат городу, а также весь газон  на котором расположена детская площадка, как и сама площадка принадлежат городу. И мы, самовольно установив забор (устанавливал  застройщик «САНД»), не должны препятствовать  нахождению на площадке любых жителей СПб. Домик диспетчеров так же установлен на городской земле без разрешающих документов.  </t>
    </r>
    <r>
      <rPr>
        <b/>
        <sz val="8"/>
        <color indexed="8"/>
        <rFont val="Times New Roman"/>
        <family val="1"/>
        <charset val="204"/>
      </rPr>
      <t>Последствия</t>
    </r>
    <r>
      <rPr>
        <sz val="8"/>
        <color indexed="8"/>
        <rFont val="Times New Roman"/>
        <family val="1"/>
        <charset val="204"/>
      </rPr>
      <t>: администрация в любой момент может обязать демонтировать весь забор, шлагбаум, домик диспетчеров. Для этого потребуются не малые денежные средства. Территория станет проходной. А это и повышенная угроза для автомобилей, и для проникновения посторонних в парадные, и двор как место парковки для машин  из любого дома в округе, особенно в дни праздников в парке напротив.  Косвенно негативно повлияет на рыночную стоимость  квартир в нашем доме.</t>
    </r>
  </si>
  <si>
    <t>Техническое обслуживание  лифтов (в т.ч. диагностика, страховка лифтов)</t>
  </si>
  <si>
    <t>Оплата труда  диспетчеров и страховые  взносы</t>
  </si>
  <si>
    <t>на руки  1300 за сутки</t>
  </si>
  <si>
    <t xml:space="preserve"> Текущий ремонт, всего:*</t>
  </si>
  <si>
    <t>Замена циркуляционного насоса</t>
  </si>
  <si>
    <t>Приобретение и установка светодиодных светильников по периметру дома</t>
  </si>
  <si>
    <t>Экспертная оценка состояния фундаментов  и  рекомендации по дальнейшей работе в этом направлении.</t>
  </si>
  <si>
    <t xml:space="preserve">Есть несколько  мнений как поступить с протечками в подвале. Учитывая  последствия неправильных действий (работы выполнили, деньги потратили, а ослабление фундаментов продолжается) требуется рекомендация специалиста по данной проблематике - как ПРАВИЛЬНО необходимо работать </t>
  </si>
  <si>
    <t>Работы по предотвращению  от дальнейшего разрушения стены, формирующей  стены балконов в 3 парадной.</t>
  </si>
  <si>
    <t>Есть многочисленные сколы облицовочной поверхности кирпича, необходима защита от влаги для предотвращения дальнейшего разрушения.</t>
  </si>
  <si>
    <t>Продление водосточных труб у входа в 1 и 3 парадные. Установка новых водосточных труб с торцов дома.</t>
  </si>
  <si>
    <t>вода заливает крыльцо, попадает на стены, что приводит к постепенному разрушению.</t>
  </si>
  <si>
    <t xml:space="preserve">Ремонт плиточного покрытия и водоприемного желоба с устройством гидроизоляции  возле  гаража П2  </t>
  </si>
  <si>
    <t>Возле первого гаража от первой парадной, слева от ворот в ливне приемном желобе образовалась трещина. Вода по желобу не стекает на дворовую плитку, а стекает в трещину в непосредственной близости у фундамента. Учитывая скорость течения, то там произошло значительное вымывание грунта.Последствия: возможно проседание плиточного покрытия, попадание воды на фундаменты и просачивание в подвал</t>
  </si>
  <si>
    <t>Освобождение помещения колясочной от ненужных вещей  и косметический ремонт силами разнорабочего.</t>
  </si>
  <si>
    <t>требуеся освободить от ненужных вещей и организовать место хранения велосипедов, возможно сезонной резины</t>
  </si>
  <si>
    <t>Замена эл/счетчика в электрощитовой, и трансформаторов</t>
  </si>
  <si>
    <t>истек срок поверки, требуется замена, модель устарела</t>
  </si>
  <si>
    <t>Прочие операционные расходы, всего:</t>
  </si>
  <si>
    <t>Налоги</t>
  </si>
  <si>
    <t>Услуги банка</t>
  </si>
  <si>
    <t>увеличилось до 2х количество расчетных счетов</t>
  </si>
  <si>
    <t>Покрытие убытков предыдущего года</t>
  </si>
  <si>
    <t>Оплата госпошлин, оформление документов технического учета.</t>
  </si>
  <si>
    <t>РЕЗУЛЬТАТ + прибыль, - убыток (стр.3 - стр.10)</t>
  </si>
  <si>
    <t>Специальные фонды</t>
  </si>
  <si>
    <t xml:space="preserve">   резервный фонд</t>
  </si>
  <si>
    <t>коэф-т (с учетом ТО лифтов)</t>
  </si>
  <si>
    <t>коэф-т (без учета ТО лифтов)</t>
  </si>
  <si>
    <t>Справочно:</t>
  </si>
  <si>
    <t>Площадь помещений участвующих в расчете</t>
  </si>
  <si>
    <t>в том числе                    площадь  квартир</t>
  </si>
  <si>
    <t xml:space="preserve">                                             площадь  офисов</t>
  </si>
  <si>
    <t xml:space="preserve">                                             площадь   гаражей</t>
  </si>
  <si>
    <r>
      <rPr>
        <b/>
        <sz val="11"/>
        <color indexed="8"/>
        <rFont val="Calibri"/>
        <family val="2"/>
        <charset val="204"/>
      </rPr>
      <t>Коэф-т</t>
    </r>
    <r>
      <rPr>
        <sz val="11"/>
        <color indexed="8"/>
        <rFont val="Calibri"/>
        <family val="2"/>
        <charset val="204"/>
      </rPr>
      <t xml:space="preserve"> по ТО лифтов рассчитан на прощади квартир 2-6 этажей - 4897 кв.м(без учета квартир 1-ого этажа, офисов, гаражей)</t>
    </r>
  </si>
  <si>
    <t>Руководитель______________________</t>
  </si>
  <si>
    <t>квартиры на 1 этажах</t>
  </si>
  <si>
    <t>кв.м</t>
  </si>
  <si>
    <t xml:space="preserve"> площади  не входящие для расчета ТО лифтов</t>
  </si>
  <si>
    <t>гирлянда,пано бумажное+почтовые расходы</t>
  </si>
  <si>
    <t>диспетчерская служба</t>
  </si>
  <si>
    <t xml:space="preserve"> ИТОГО  РАСХОДОВ (сумма стр. 5, 6,7,8,9)</t>
  </si>
  <si>
    <t>ОФОРМЛЕНИЕ ТЕХПАСПОРТА</t>
  </si>
  <si>
    <t xml:space="preserve"> ВСЕГО  РАСХОДОВ: (сумма стр. 10,11,12)</t>
  </si>
  <si>
    <t>Незапланированные расходы</t>
  </si>
  <si>
    <t>Незапланированные расходы, в т.ч.:</t>
  </si>
  <si>
    <t>покупка и запрввка огнетушителей</t>
  </si>
  <si>
    <t>договор "ТЕЛКОМ"</t>
  </si>
  <si>
    <t>Штрафы, пени по УСН за 2014 год</t>
  </si>
  <si>
    <t>обслуживание дисп. связи в лифтах и проверка росстехнадзора по лифтам</t>
  </si>
  <si>
    <t>выписка из реестра ГБР</t>
  </si>
  <si>
    <t>ООО" Нац.Пожарная Компания"</t>
  </si>
  <si>
    <t>ИП Грайворонская</t>
  </si>
  <si>
    <t>Разница</t>
  </si>
  <si>
    <t>Фактическая</t>
  </si>
  <si>
    <t>разница</t>
  </si>
  <si>
    <t>Собрано</t>
  </si>
  <si>
    <t>Проект Сметы</t>
  </si>
  <si>
    <t>на 2016 год</t>
  </si>
  <si>
    <t>?</t>
  </si>
  <si>
    <t>на прошлом собрании проголосовали за оклад 20т руб. На руки 17,4т.руб(20000.00*12)+страх взносы 20.2%</t>
  </si>
  <si>
    <t>на руки 7183 за месяц</t>
  </si>
  <si>
    <t>на руки 6 003 за месяц</t>
  </si>
  <si>
    <t>на руки 9 039 за месяц</t>
  </si>
  <si>
    <t>договор 6000*12</t>
  </si>
  <si>
    <t>ТО лифтов - 9557 руб/мес + диагностика 10000 руб/год + страховка 2000 руб/год+</t>
  </si>
  <si>
    <t>в теплоузле термостат не регулирует температуру ГВС</t>
  </si>
  <si>
    <t>Закупка(ремонт ) пластин теплообменника</t>
  </si>
  <si>
    <t>в ТУ для улучшения работы теплообменника</t>
  </si>
  <si>
    <t>Ремонт кровли над тамбурами.</t>
  </si>
  <si>
    <t>протечки в тамбурах при входе во все парадные</t>
  </si>
  <si>
    <t>Косметический ремонт парадных</t>
  </si>
  <si>
    <t>Ремонт входных дверей парадных</t>
  </si>
  <si>
    <t>входные двери неплотно закрываются</t>
  </si>
  <si>
    <t>Ремонт труб отопления ГВС</t>
  </si>
  <si>
    <t>Наведение порядка в подвальном помещении</t>
  </si>
  <si>
    <t>Ремонт кровли на чердаке в 1</t>
  </si>
  <si>
    <t>Ремонт покрытия козырьков</t>
  </si>
  <si>
    <t>Покраска деревянных стропил чердака</t>
  </si>
  <si>
    <t>Установить дополнительные водосточные трубы</t>
  </si>
  <si>
    <t>Ремонт цоколя и облицовочного камня парадных</t>
  </si>
  <si>
    <t>Отремонтировать(заменить) в шкафах ГРЩ сломанные замки</t>
  </si>
  <si>
    <t>Замена видеокамеры</t>
  </si>
  <si>
    <t>Закупить блок питания к видеокамере</t>
  </si>
  <si>
    <t>Утеплить трубы ГВС</t>
  </si>
  <si>
    <t>Наведение порядка в ГРЩ</t>
  </si>
  <si>
    <t>Поверка узла  учета тепловой энергии</t>
  </si>
  <si>
    <t>Ремонт квартирных ЭЩ</t>
  </si>
  <si>
    <t>Произвести фрагментальный ремонт брусчатки придомовой территории</t>
  </si>
  <si>
    <t>Нанести разметку для авто</t>
  </si>
  <si>
    <t>Покраска забора</t>
  </si>
  <si>
    <t>метлы, песок на зиму, строит. растворы для крепления плитки на цоколе+ закупить триммер</t>
  </si>
  <si>
    <t>Озеленение придомовой территории</t>
  </si>
  <si>
    <t>Отремонтировать покрытие детской площадки</t>
  </si>
  <si>
    <t>Закупить песок</t>
  </si>
  <si>
    <t>Ремонт забора и ворот</t>
  </si>
  <si>
    <t xml:space="preserve">Услуги телефонной связи </t>
  </si>
  <si>
    <t>договор 5700*4+изготовление брелков +15000замена ключей домофона</t>
  </si>
  <si>
    <t>Поэтапная замена энергоемких галогеновых , на экономные светодиодные. Примерная окупаемость  1 год</t>
  </si>
  <si>
    <t>у гаражей с западной стороны</t>
  </si>
  <si>
    <t>ремонт облицовочного покрытия кирпича</t>
  </si>
  <si>
    <t>Замена термостата в ТУ ГВС</t>
  </si>
  <si>
    <t>куплен шкаф</t>
  </si>
  <si>
    <t>краска и премия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</si>
</sst>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30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6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17"/>
      <name val="Calibri"/>
      <family val="2"/>
      <charset val="204"/>
    </font>
    <font>
      <b/>
      <sz val="8"/>
      <color indexed="61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charset val="204"/>
    </font>
    <font>
      <sz val="11"/>
      <color rgb="FF7030A0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17"/>
      <name val="Calibri"/>
      <family val="2"/>
      <charset val="204"/>
    </font>
    <font>
      <b/>
      <sz val="9"/>
      <color indexed="61"/>
      <name val="Calibri"/>
      <family val="2"/>
      <charset val="204"/>
    </font>
    <font>
      <sz val="9"/>
      <name val="Calibri"/>
      <family val="2"/>
      <charset val="204"/>
    </font>
    <font>
      <b/>
      <sz val="9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right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9" fillId="0" borderId="0" xfId="0" applyFont="1"/>
    <xf numFmtId="16" fontId="0" fillId="0" borderId="1" xfId="0" applyNumberFormat="1" applyBorder="1"/>
    <xf numFmtId="0" fontId="13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43" fontId="0" fillId="0" borderId="6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9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1" fillId="0" borderId="9" xfId="1" applyFont="1" applyBorder="1" applyAlignment="1">
      <alignment horizontal="right"/>
    </xf>
    <xf numFmtId="43" fontId="13" fillId="0" borderId="1" xfId="1" applyFont="1" applyBorder="1" applyAlignment="1">
      <alignment horizontal="right"/>
    </xf>
    <xf numFmtId="43" fontId="13" fillId="0" borderId="9" xfId="1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9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9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21" fillId="0" borderId="9" xfId="1" applyFont="1" applyBorder="1" applyAlignment="1">
      <alignment horizontal="right"/>
    </xf>
    <xf numFmtId="43" fontId="12" fillId="0" borderId="6" xfId="1" applyFont="1" applyBorder="1" applyAlignment="1">
      <alignment horizontal="right" vertical="top" wrapText="1"/>
    </xf>
    <xf numFmtId="43" fontId="12" fillId="0" borderId="0" xfId="1" applyFont="1" applyBorder="1" applyAlignment="1">
      <alignment horizontal="right" vertical="top" wrapText="1"/>
    </xf>
    <xf numFmtId="43" fontId="0" fillId="0" borderId="0" xfId="1" applyFont="1" applyBorder="1" applyAlignment="1">
      <alignment horizontal="right"/>
    </xf>
    <xf numFmtId="43" fontId="23" fillId="0" borderId="0" xfId="1" applyFont="1" applyAlignment="1">
      <alignment horizontal="right"/>
    </xf>
    <xf numFmtId="43" fontId="23" fillId="0" borderId="3" xfId="1" applyFont="1" applyBorder="1" applyAlignment="1">
      <alignment horizontal="center"/>
    </xf>
    <xf numFmtId="43" fontId="23" fillId="0" borderId="2" xfId="1" applyFont="1" applyBorder="1" applyAlignment="1">
      <alignment horizontal="center"/>
    </xf>
    <xf numFmtId="43" fontId="23" fillId="0" borderId="5" xfId="1" applyFont="1" applyBorder="1" applyAlignment="1">
      <alignment horizontal="center"/>
    </xf>
    <xf numFmtId="43" fontId="23" fillId="0" borderId="4" xfId="1" applyFont="1" applyBorder="1" applyAlignment="1">
      <alignment horizontal="center"/>
    </xf>
    <xf numFmtId="43" fontId="23" fillId="0" borderId="1" xfId="1" applyFont="1" applyBorder="1" applyAlignment="1">
      <alignment horizontal="right"/>
    </xf>
    <xf numFmtId="43" fontId="24" fillId="0" borderId="1" xfId="1" applyFont="1" applyBorder="1" applyAlignment="1">
      <alignment horizontal="right"/>
    </xf>
    <xf numFmtId="43" fontId="24" fillId="0" borderId="8" xfId="1" applyFont="1" applyBorder="1" applyAlignment="1">
      <alignment horizontal="right"/>
    </xf>
    <xf numFmtId="43" fontId="25" fillId="0" borderId="1" xfId="1" applyFont="1" applyBorder="1" applyAlignment="1">
      <alignment horizontal="right"/>
    </xf>
    <xf numFmtId="43" fontId="25" fillId="0" borderId="8" xfId="1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43" fontId="27" fillId="0" borderId="1" xfId="1" applyFont="1" applyBorder="1" applyAlignment="1">
      <alignment horizontal="right"/>
    </xf>
    <xf numFmtId="43" fontId="28" fillId="0" borderId="8" xfId="1" applyFont="1" applyBorder="1" applyAlignment="1">
      <alignment horizontal="right"/>
    </xf>
    <xf numFmtId="43" fontId="23" fillId="0" borderId="0" xfId="1" applyFont="1" applyBorder="1" applyAlignment="1">
      <alignment horizontal="right" vertical="top" wrapText="1"/>
    </xf>
    <xf numFmtId="43" fontId="23" fillId="0" borderId="0" xfId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3" fillId="0" borderId="1" xfId="1" applyNumberFormat="1" applyFont="1" applyBorder="1" applyAlignment="1">
      <alignment horizontal="center"/>
    </xf>
    <xf numFmtId="164" fontId="23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7" fillId="0" borderId="0" xfId="0" applyNumberFormat="1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58"/>
  <sheetViews>
    <sheetView tabSelected="1" topLeftCell="A12" zoomScaleNormal="100" workbookViewId="0">
      <pane xSplit="3" topLeftCell="D1" activePane="topRight" state="frozen"/>
      <selection pane="topRight" activeCell="J18" sqref="J18"/>
    </sheetView>
  </sheetViews>
  <sheetFormatPr defaultRowHeight="14.4" x14ac:dyDescent="0.3"/>
  <cols>
    <col min="1" max="1" width="5.109375" customWidth="1"/>
    <col min="2" max="2" width="39.44140625" style="1" customWidth="1"/>
    <col min="3" max="3" width="16.44140625" style="51" customWidth="1"/>
    <col min="4" max="5" width="16.44140625" style="68" customWidth="1"/>
    <col min="6" max="9" width="16.44140625" style="51" customWidth="1"/>
    <col min="10" max="10" width="41.6640625" style="34" customWidth="1"/>
  </cols>
  <sheetData>
    <row r="2" spans="1:10" x14ac:dyDescent="0.3">
      <c r="B2" s="22" t="s">
        <v>0</v>
      </c>
    </row>
    <row r="4" spans="1:10" ht="20.100000000000001" customHeight="1" x14ac:dyDescent="0.3">
      <c r="A4" s="20" t="s">
        <v>1</v>
      </c>
      <c r="B4" s="18" t="s">
        <v>2</v>
      </c>
      <c r="C4" s="47" t="s">
        <v>3</v>
      </c>
      <c r="D4" s="69" t="s">
        <v>4</v>
      </c>
      <c r="E4" s="70" t="s">
        <v>131</v>
      </c>
      <c r="F4" s="47" t="s">
        <v>134</v>
      </c>
      <c r="G4" s="48" t="s">
        <v>5</v>
      </c>
      <c r="H4" s="48" t="s">
        <v>132</v>
      </c>
      <c r="I4" s="87" t="s">
        <v>135</v>
      </c>
    </row>
    <row r="5" spans="1:10" ht="20.100000000000001" customHeight="1" x14ac:dyDescent="0.3">
      <c r="A5" s="21"/>
      <c r="B5" s="19"/>
      <c r="C5" s="49"/>
      <c r="D5" s="71" t="s">
        <v>6</v>
      </c>
      <c r="E5" s="72"/>
      <c r="F5" s="49"/>
      <c r="G5" s="50" t="s">
        <v>6</v>
      </c>
      <c r="H5" s="50" t="s">
        <v>133</v>
      </c>
      <c r="I5" s="88" t="s">
        <v>136</v>
      </c>
    </row>
    <row r="6" spans="1:10" x14ac:dyDescent="0.3">
      <c r="A6" s="43">
        <v>1</v>
      </c>
      <c r="B6" s="44">
        <v>2</v>
      </c>
      <c r="C6" s="83">
        <v>3</v>
      </c>
      <c r="D6" s="84">
        <v>4</v>
      </c>
      <c r="E6" s="85">
        <v>5</v>
      </c>
      <c r="F6" s="83">
        <v>6</v>
      </c>
      <c r="G6" s="86">
        <v>7</v>
      </c>
      <c r="H6" s="83">
        <v>8</v>
      </c>
      <c r="I6" s="83">
        <v>9</v>
      </c>
    </row>
    <row r="7" spans="1:10" s="2" customFormat="1" x14ac:dyDescent="0.3">
      <c r="A7" s="5"/>
      <c r="B7" s="31" t="s">
        <v>7</v>
      </c>
      <c r="C7" s="54"/>
      <c r="D7" s="74"/>
      <c r="E7" s="75"/>
      <c r="F7" s="54"/>
      <c r="G7" s="55"/>
      <c r="H7" s="54"/>
      <c r="I7" s="54"/>
      <c r="J7" s="35"/>
    </row>
    <row r="8" spans="1:10" s="28" customFormat="1" x14ac:dyDescent="0.3">
      <c r="A8" s="27">
        <v>1</v>
      </c>
      <c r="B8" s="29" t="s">
        <v>8</v>
      </c>
      <c r="C8" s="56">
        <v>171108</v>
      </c>
      <c r="D8" s="76">
        <v>0</v>
      </c>
      <c r="E8" s="77">
        <f>C8-D8</f>
        <v>171108</v>
      </c>
      <c r="F8" s="56">
        <v>248653.84</v>
      </c>
      <c r="G8" s="57">
        <v>0</v>
      </c>
      <c r="H8" s="56">
        <f>F8-G8</f>
        <v>248653.84</v>
      </c>
      <c r="I8" s="56">
        <f>2.56*7161.7*12</f>
        <v>220007.424</v>
      </c>
      <c r="J8" s="36"/>
    </row>
    <row r="9" spans="1:10" ht="28.8" x14ac:dyDescent="0.3">
      <c r="A9" s="3">
        <v>2</v>
      </c>
      <c r="B9" s="7" t="s">
        <v>9</v>
      </c>
      <c r="C9" s="52">
        <v>2799968</v>
      </c>
      <c r="D9" s="73">
        <f>D11+D12+D13+D14+D15</f>
        <v>2551838.11</v>
      </c>
      <c r="E9" s="77">
        <f t="shared" ref="E9:E101" si="0">C9-D9</f>
        <v>248129.89000000013</v>
      </c>
      <c r="F9" s="52">
        <f>SUM(F11:F15)</f>
        <v>2825845.08</v>
      </c>
      <c r="G9" s="53">
        <f>SUM(G11:G15)</f>
        <v>2551838.11</v>
      </c>
      <c r="H9" s="52">
        <f>SUM(H11:H15)</f>
        <v>274006.96999999997</v>
      </c>
      <c r="I9" s="52">
        <f>SUM(I11:I15)</f>
        <v>3408866</v>
      </c>
    </row>
    <row r="10" spans="1:10" x14ac:dyDescent="0.3">
      <c r="A10" s="3"/>
      <c r="B10" s="7" t="s">
        <v>10</v>
      </c>
      <c r="C10" s="52"/>
      <c r="D10" s="73"/>
      <c r="E10" s="77"/>
      <c r="F10" s="52"/>
      <c r="G10" s="53"/>
      <c r="H10" s="52"/>
      <c r="I10" s="52"/>
    </row>
    <row r="11" spans="1:10" x14ac:dyDescent="0.3">
      <c r="A11" s="26"/>
      <c r="B11" s="7" t="s">
        <v>11</v>
      </c>
      <c r="C11" s="52">
        <v>958604</v>
      </c>
      <c r="D11" s="73">
        <v>736018.68</v>
      </c>
      <c r="E11" s="77">
        <f t="shared" si="0"/>
        <v>222585.31999999995</v>
      </c>
      <c r="F11" s="52">
        <f>F21</f>
        <v>880656.76</v>
      </c>
      <c r="G11" s="53">
        <v>736018.68</v>
      </c>
      <c r="H11" s="52">
        <f>F11-G11</f>
        <v>144638.07999999996</v>
      </c>
      <c r="I11" s="52">
        <f>I21</f>
        <v>1034292</v>
      </c>
    </row>
    <row r="12" spans="1:10" x14ac:dyDescent="0.3">
      <c r="A12" s="26"/>
      <c r="B12" s="7" t="s">
        <v>12</v>
      </c>
      <c r="C12" s="52">
        <v>924320</v>
      </c>
      <c r="D12" s="73">
        <v>891526.91</v>
      </c>
      <c r="E12" s="77">
        <f t="shared" si="0"/>
        <v>32793.089999999967</v>
      </c>
      <c r="F12" s="52">
        <f>F33</f>
        <v>936301.28</v>
      </c>
      <c r="G12" s="53">
        <f>G33</f>
        <v>891526.91</v>
      </c>
      <c r="H12" s="52">
        <f>F12-G12</f>
        <v>44774.369999999995</v>
      </c>
      <c r="I12" s="52">
        <f>I33</f>
        <v>928320</v>
      </c>
    </row>
    <row r="13" spans="1:10" x14ac:dyDescent="0.3">
      <c r="A13" s="26"/>
      <c r="B13" s="7" t="s">
        <v>13</v>
      </c>
      <c r="C13" s="52">
        <v>108624</v>
      </c>
      <c r="D13" s="73">
        <v>119696.91</v>
      </c>
      <c r="E13" s="77">
        <f t="shared" si="0"/>
        <v>-11072.910000000003</v>
      </c>
      <c r="F13" s="52">
        <f>F60</f>
        <v>111401.36</v>
      </c>
      <c r="G13" s="53">
        <v>119696.91</v>
      </c>
      <c r="H13" s="52">
        <f>F13-G13</f>
        <v>-8295.5500000000029</v>
      </c>
      <c r="I13" s="52">
        <f>I60</f>
        <v>126684</v>
      </c>
    </row>
    <row r="14" spans="1:10" x14ac:dyDescent="0.3">
      <c r="A14" s="26"/>
      <c r="B14" s="7" t="s">
        <v>14</v>
      </c>
      <c r="C14" s="52">
        <v>102000</v>
      </c>
      <c r="D14" s="73">
        <v>0</v>
      </c>
      <c r="E14" s="77">
        <f t="shared" si="0"/>
        <v>102000</v>
      </c>
      <c r="F14" s="52">
        <f>F61</f>
        <v>167870.72</v>
      </c>
      <c r="G14" s="53">
        <v>0</v>
      </c>
      <c r="H14" s="52">
        <v>167870.72</v>
      </c>
      <c r="I14" s="52">
        <f>I61</f>
        <v>613150</v>
      </c>
    </row>
    <row r="15" spans="1:10" x14ac:dyDescent="0.3">
      <c r="A15" s="26"/>
      <c r="B15" s="7" t="s">
        <v>118</v>
      </c>
      <c r="C15" s="52">
        <v>706420</v>
      </c>
      <c r="D15" s="73">
        <v>804595.61</v>
      </c>
      <c r="E15" s="77">
        <f t="shared" si="0"/>
        <v>-98175.609999999986</v>
      </c>
      <c r="F15" s="52">
        <f>F97</f>
        <v>729614.96</v>
      </c>
      <c r="G15" s="53">
        <v>804595.61</v>
      </c>
      <c r="H15" s="52">
        <f>F15-G15</f>
        <v>-74980.650000000023</v>
      </c>
      <c r="I15" s="52">
        <f>I97</f>
        <v>706420</v>
      </c>
    </row>
    <row r="16" spans="1:10" ht="28.8" x14ac:dyDescent="0.3">
      <c r="A16" s="3">
        <v>3</v>
      </c>
      <c r="B16" s="30" t="s">
        <v>15</v>
      </c>
      <c r="C16" s="52">
        <v>103000</v>
      </c>
      <c r="D16" s="73">
        <f>D100</f>
        <v>76660.17</v>
      </c>
      <c r="E16" s="77">
        <f t="shared" si="0"/>
        <v>26339.83</v>
      </c>
      <c r="F16" s="52">
        <f>F100</f>
        <v>82789.52</v>
      </c>
      <c r="G16" s="53">
        <f>G100</f>
        <v>76660.17</v>
      </c>
      <c r="H16" s="52">
        <f>F16-G16</f>
        <v>6129.3500000000058</v>
      </c>
      <c r="I16" s="52">
        <f>I100</f>
        <v>70769.88</v>
      </c>
    </row>
    <row r="17" spans="1:10" x14ac:dyDescent="0.3">
      <c r="A17" s="3">
        <v>4</v>
      </c>
      <c r="B17" s="30" t="s">
        <v>122</v>
      </c>
      <c r="C17" s="52"/>
      <c r="D17" s="73">
        <v>15182</v>
      </c>
      <c r="E17" s="77">
        <f>C17-D17</f>
        <v>-15182</v>
      </c>
      <c r="F17" s="52"/>
      <c r="G17" s="53">
        <v>15182</v>
      </c>
      <c r="H17" s="52">
        <f>F17-G17</f>
        <v>-15182</v>
      </c>
      <c r="I17" s="52"/>
    </row>
    <row r="18" spans="1:10" s="17" customFormat="1" ht="15.75" customHeight="1" x14ac:dyDescent="0.3">
      <c r="A18" s="15">
        <v>5</v>
      </c>
      <c r="B18" s="16" t="s">
        <v>16</v>
      </c>
      <c r="C18" s="58">
        <f>SUM(C9+C16)</f>
        <v>2902968</v>
      </c>
      <c r="D18" s="78">
        <f>SUM(D9+D16+D17)</f>
        <v>2643680.2799999998</v>
      </c>
      <c r="E18" s="77">
        <f t="shared" si="0"/>
        <v>259287.7200000002</v>
      </c>
      <c r="F18" s="58">
        <f>SUM(F9+F16)</f>
        <v>2908634.6</v>
      </c>
      <c r="G18" s="59">
        <f>SUM(G9+G16+G17)</f>
        <v>2643680.2799999998</v>
      </c>
      <c r="H18" s="58">
        <f>H9+H16+H17</f>
        <v>264954.31999999995</v>
      </c>
      <c r="I18" s="58">
        <f>I9+I16</f>
        <v>3479635.88</v>
      </c>
      <c r="J18" s="89">
        <f>I18-I112</f>
        <v>0</v>
      </c>
    </row>
    <row r="19" spans="1:10" ht="16.5" customHeight="1" x14ac:dyDescent="0.3">
      <c r="A19" s="3"/>
      <c r="B19" s="4"/>
      <c r="C19" s="52"/>
      <c r="D19" s="73"/>
      <c r="E19" s="77"/>
      <c r="F19" s="52"/>
      <c r="G19" s="53"/>
      <c r="H19" s="52"/>
      <c r="I19" s="52"/>
    </row>
    <row r="20" spans="1:10" x14ac:dyDescent="0.3">
      <c r="A20" s="3"/>
      <c r="B20" s="31" t="s">
        <v>17</v>
      </c>
      <c r="C20" s="52"/>
      <c r="D20" s="73"/>
      <c r="E20" s="77"/>
      <c r="F20" s="52"/>
      <c r="G20" s="53"/>
      <c r="H20" s="52"/>
      <c r="I20" s="52"/>
    </row>
    <row r="21" spans="1:10" s="14" customFormat="1" ht="15.6" x14ac:dyDescent="0.3">
      <c r="A21" s="12">
        <v>5</v>
      </c>
      <c r="B21" s="13" t="s">
        <v>18</v>
      </c>
      <c r="C21" s="60">
        <f>SUM(C22:C32)</f>
        <v>958604</v>
      </c>
      <c r="D21" s="74">
        <f>SUM(D22:D32)</f>
        <v>736018.68</v>
      </c>
      <c r="E21" s="77">
        <f t="shared" si="0"/>
        <v>222585.31999999995</v>
      </c>
      <c r="F21" s="60">
        <v>880656.76</v>
      </c>
      <c r="G21" s="61">
        <v>736018.68</v>
      </c>
      <c r="H21" s="60">
        <f>F21-G21</f>
        <v>144638.07999999996</v>
      </c>
      <c r="I21" s="60">
        <f>SUM(I22:I32)</f>
        <v>1034292</v>
      </c>
      <c r="J21" s="35"/>
    </row>
    <row r="22" spans="1:10" ht="27" customHeight="1" x14ac:dyDescent="0.3">
      <c r="A22" s="3"/>
      <c r="B22" s="7" t="s">
        <v>19</v>
      </c>
      <c r="C22" s="52">
        <v>414788</v>
      </c>
      <c r="D22" s="73">
        <f>160101.61+108196.4</f>
        <v>268298.01</v>
      </c>
      <c r="E22" s="77">
        <f t="shared" si="0"/>
        <v>146489.99</v>
      </c>
      <c r="F22" s="52"/>
      <c r="G22" s="53"/>
      <c r="H22" s="52"/>
      <c r="I22" s="52">
        <v>414788</v>
      </c>
      <c r="J22" s="34" t="s">
        <v>20</v>
      </c>
    </row>
    <row r="23" spans="1:10" ht="24" customHeight="1" x14ac:dyDescent="0.3">
      <c r="A23" s="3"/>
      <c r="B23" s="7" t="s">
        <v>21</v>
      </c>
      <c r="C23" s="52">
        <v>231024</v>
      </c>
      <c r="D23" s="73">
        <v>233096.65</v>
      </c>
      <c r="E23" s="77">
        <f t="shared" si="0"/>
        <v>-2072.6499999999942</v>
      </c>
      <c r="F23" s="52"/>
      <c r="G23" s="53"/>
      <c r="H23" s="52"/>
      <c r="I23" s="52">
        <v>231024</v>
      </c>
      <c r="J23" s="34" t="s">
        <v>22</v>
      </c>
    </row>
    <row r="24" spans="1:10" x14ac:dyDescent="0.3">
      <c r="A24" s="3"/>
      <c r="B24" s="7" t="s">
        <v>23</v>
      </c>
      <c r="C24" s="52">
        <v>0</v>
      </c>
      <c r="D24" s="73">
        <v>0</v>
      </c>
      <c r="E24" s="77">
        <f t="shared" si="0"/>
        <v>0</v>
      </c>
      <c r="F24" s="52"/>
      <c r="G24" s="53"/>
      <c r="H24" s="52"/>
      <c r="I24" s="52" t="s">
        <v>137</v>
      </c>
    </row>
    <row r="25" spans="1:10" ht="20.399999999999999" x14ac:dyDescent="0.3">
      <c r="A25" s="3"/>
      <c r="B25" s="7" t="s">
        <v>24</v>
      </c>
      <c r="C25" s="52">
        <v>10000</v>
      </c>
      <c r="D25" s="73">
        <v>4489.8999999999996</v>
      </c>
      <c r="E25" s="77">
        <f t="shared" si="0"/>
        <v>5510.1</v>
      </c>
      <c r="F25" s="52"/>
      <c r="G25" s="53"/>
      <c r="H25" s="52"/>
      <c r="I25" s="52">
        <v>10000</v>
      </c>
      <c r="J25" s="34" t="s">
        <v>25</v>
      </c>
    </row>
    <row r="26" spans="1:10" x14ac:dyDescent="0.3">
      <c r="A26" s="3"/>
      <c r="B26" s="7" t="s">
        <v>174</v>
      </c>
      <c r="C26" s="52">
        <v>12000</v>
      </c>
      <c r="D26" s="73">
        <v>9715.08</v>
      </c>
      <c r="E26" s="77">
        <f t="shared" si="0"/>
        <v>2284.92</v>
      </c>
      <c r="F26" s="52"/>
      <c r="G26" s="53"/>
      <c r="H26" s="52"/>
      <c r="I26" s="52">
        <v>12000</v>
      </c>
      <c r="J26" s="34" t="s">
        <v>26</v>
      </c>
    </row>
    <row r="27" spans="1:10" ht="48.75" customHeight="1" x14ac:dyDescent="0.3">
      <c r="A27" s="3"/>
      <c r="B27" s="7" t="s">
        <v>27</v>
      </c>
      <c r="C27" s="52">
        <v>35000</v>
      </c>
      <c r="D27" s="73">
        <v>4000</v>
      </c>
      <c r="E27" s="77">
        <f t="shared" si="0"/>
        <v>31000</v>
      </c>
      <c r="F27" s="52"/>
      <c r="G27" s="53"/>
      <c r="H27" s="52"/>
      <c r="I27" s="52">
        <v>20000</v>
      </c>
      <c r="J27" s="34" t="s">
        <v>28</v>
      </c>
    </row>
    <row r="28" spans="1:10" ht="41.4" x14ac:dyDescent="0.3">
      <c r="A28" s="3"/>
      <c r="B28" s="7" t="s">
        <v>29</v>
      </c>
      <c r="C28" s="52">
        <v>23232</v>
      </c>
      <c r="D28" s="73">
        <v>13611.2</v>
      </c>
      <c r="E28" s="77">
        <f t="shared" si="0"/>
        <v>9620.7999999999993</v>
      </c>
      <c r="F28" s="52"/>
      <c r="G28" s="53"/>
      <c r="H28" s="52"/>
      <c r="I28" s="52">
        <v>50000</v>
      </c>
      <c r="J28" s="34" t="s">
        <v>30</v>
      </c>
    </row>
    <row r="29" spans="1:10" ht="15.75" customHeight="1" x14ac:dyDescent="0.3">
      <c r="A29" s="3"/>
      <c r="B29" s="7" t="s">
        <v>31</v>
      </c>
      <c r="C29" s="52">
        <v>1200</v>
      </c>
      <c r="D29" s="73">
        <v>1200</v>
      </c>
      <c r="E29" s="77">
        <f t="shared" si="0"/>
        <v>0</v>
      </c>
      <c r="F29" s="52"/>
      <c r="G29" s="53"/>
      <c r="H29" s="52"/>
      <c r="I29" s="52">
        <v>3000</v>
      </c>
    </row>
    <row r="30" spans="1:10" ht="33" customHeight="1" x14ac:dyDescent="0.3">
      <c r="A30" s="3"/>
      <c r="B30" s="7" t="s">
        <v>32</v>
      </c>
      <c r="C30" s="52">
        <v>8000</v>
      </c>
      <c r="D30" s="73">
        <v>0</v>
      </c>
      <c r="E30" s="77">
        <f t="shared" si="0"/>
        <v>8000</v>
      </c>
      <c r="F30" s="52"/>
      <c r="G30" s="53"/>
      <c r="H30" s="52"/>
      <c r="I30" s="52">
        <v>0</v>
      </c>
      <c r="J30" s="34" t="s">
        <v>33</v>
      </c>
    </row>
    <row r="31" spans="1:10" x14ac:dyDescent="0.3">
      <c r="A31" s="3"/>
      <c r="B31" s="7" t="s">
        <v>34</v>
      </c>
      <c r="C31" s="52">
        <v>10000</v>
      </c>
      <c r="D31" s="73">
        <v>2379.9499999999998</v>
      </c>
      <c r="E31" s="77">
        <f t="shared" si="0"/>
        <v>7620.05</v>
      </c>
      <c r="F31" s="52"/>
      <c r="G31" s="53"/>
      <c r="H31" s="52"/>
      <c r="I31" s="52">
        <v>5000</v>
      </c>
      <c r="J31" s="34" t="s">
        <v>117</v>
      </c>
    </row>
    <row r="32" spans="1:10" ht="25.5" customHeight="1" x14ac:dyDescent="0.3">
      <c r="A32" s="3"/>
      <c r="B32" s="7" t="s">
        <v>35</v>
      </c>
      <c r="C32" s="52">
        <v>213360</v>
      </c>
      <c r="D32" s="73">
        <v>199227.89</v>
      </c>
      <c r="E32" s="77">
        <f t="shared" si="0"/>
        <v>14132.109999999986</v>
      </c>
      <c r="F32" s="52"/>
      <c r="G32" s="53"/>
      <c r="H32" s="52"/>
      <c r="I32" s="52">
        <v>288480</v>
      </c>
      <c r="J32" s="34" t="s">
        <v>138</v>
      </c>
    </row>
    <row r="33" spans="1:10" s="14" customFormat="1" ht="45.75" customHeight="1" x14ac:dyDescent="0.3">
      <c r="A33" s="12">
        <v>6</v>
      </c>
      <c r="B33" s="13" t="s">
        <v>36</v>
      </c>
      <c r="C33" s="60">
        <f>SUM(C34:C59)</f>
        <v>924320</v>
      </c>
      <c r="D33" s="74">
        <f>SUM(D34:D59)</f>
        <v>891526.91</v>
      </c>
      <c r="E33" s="77">
        <f t="shared" si="0"/>
        <v>32793.089999999967</v>
      </c>
      <c r="F33" s="60">
        <v>936301.28</v>
      </c>
      <c r="G33" s="55">
        <v>891526.91</v>
      </c>
      <c r="H33" s="60">
        <f>F33-G33</f>
        <v>44774.369999999995</v>
      </c>
      <c r="I33" s="60">
        <f>SUM(I34:I59)</f>
        <v>928320</v>
      </c>
      <c r="J33" s="35"/>
    </row>
    <row r="34" spans="1:10" ht="18.75" customHeight="1" x14ac:dyDescent="0.3">
      <c r="A34" s="3"/>
      <c r="B34" s="7" t="s">
        <v>37</v>
      </c>
      <c r="C34" s="52">
        <v>99708</v>
      </c>
      <c r="D34" s="73">
        <v>99008.02</v>
      </c>
      <c r="E34" s="77">
        <f t="shared" si="0"/>
        <v>699.97999999999593</v>
      </c>
      <c r="F34" s="52"/>
      <c r="G34" s="53"/>
      <c r="H34" s="52"/>
      <c r="I34" s="52">
        <v>99708</v>
      </c>
      <c r="J34" s="34" t="s">
        <v>140</v>
      </c>
    </row>
    <row r="35" spans="1:10" ht="27" customHeight="1" x14ac:dyDescent="0.3">
      <c r="A35" s="3"/>
      <c r="B35" s="7" t="s">
        <v>38</v>
      </c>
      <c r="C35" s="52">
        <v>124648</v>
      </c>
      <c r="D35" s="73">
        <v>124407</v>
      </c>
      <c r="E35" s="77">
        <f t="shared" si="0"/>
        <v>241</v>
      </c>
      <c r="F35" s="52"/>
      <c r="G35" s="53"/>
      <c r="H35" s="52"/>
      <c r="I35" s="52">
        <v>124648</v>
      </c>
      <c r="J35" s="34" t="s">
        <v>139</v>
      </c>
    </row>
    <row r="36" spans="1:10" ht="26.25" customHeight="1" x14ac:dyDescent="0.3">
      <c r="A36" s="3"/>
      <c r="B36" s="7" t="s">
        <v>39</v>
      </c>
      <c r="C36" s="52">
        <v>179076</v>
      </c>
      <c r="D36" s="73">
        <v>164479.15</v>
      </c>
      <c r="E36" s="77">
        <f t="shared" si="0"/>
        <v>14596.850000000006</v>
      </c>
      <c r="F36" s="52"/>
      <c r="G36" s="53"/>
      <c r="H36" s="52"/>
      <c r="I36" s="52">
        <v>179076</v>
      </c>
      <c r="J36" s="34" t="s">
        <v>141</v>
      </c>
    </row>
    <row r="37" spans="1:10" ht="25.5" customHeight="1" x14ac:dyDescent="0.3">
      <c r="A37" s="3"/>
      <c r="B37" s="7" t="s">
        <v>40</v>
      </c>
      <c r="C37" s="52">
        <v>124648</v>
      </c>
      <c r="D37" s="73">
        <v>135023.10999999999</v>
      </c>
      <c r="E37" s="77">
        <f t="shared" si="0"/>
        <v>-10375.109999999986</v>
      </c>
      <c r="F37" s="52"/>
      <c r="G37" s="53"/>
      <c r="H37" s="52"/>
      <c r="I37" s="52">
        <v>124648</v>
      </c>
      <c r="J37" s="34" t="s">
        <v>139</v>
      </c>
    </row>
    <row r="38" spans="1:10" ht="41.4" x14ac:dyDescent="0.3">
      <c r="A38" s="3"/>
      <c r="B38" s="7" t="s">
        <v>41</v>
      </c>
      <c r="C38" s="52">
        <v>36000</v>
      </c>
      <c r="D38" s="73">
        <v>30050</v>
      </c>
      <c r="E38" s="77">
        <f t="shared" si="0"/>
        <v>5950</v>
      </c>
      <c r="F38" s="52"/>
      <c r="G38" s="53"/>
      <c r="H38" s="52"/>
      <c r="I38" s="52">
        <v>36000</v>
      </c>
      <c r="J38" s="34" t="s">
        <v>42</v>
      </c>
    </row>
    <row r="39" spans="1:10" x14ac:dyDescent="0.3">
      <c r="A39" s="3"/>
      <c r="B39" s="7" t="s">
        <v>43</v>
      </c>
      <c r="C39" s="52">
        <v>14000</v>
      </c>
      <c r="D39" s="73">
        <v>4762</v>
      </c>
      <c r="E39" s="77">
        <f t="shared" si="0"/>
        <v>9238</v>
      </c>
      <c r="F39" s="52"/>
      <c r="G39" s="53"/>
      <c r="H39" s="52"/>
      <c r="I39" s="52">
        <v>5000</v>
      </c>
      <c r="J39" s="34" t="s">
        <v>44</v>
      </c>
    </row>
    <row r="40" spans="1:10" x14ac:dyDescent="0.3">
      <c r="A40" s="3"/>
      <c r="B40" s="7" t="s">
        <v>45</v>
      </c>
      <c r="C40" s="52">
        <v>8000</v>
      </c>
      <c r="D40" s="73">
        <v>544.26</v>
      </c>
      <c r="E40" s="77">
        <f t="shared" si="0"/>
        <v>7455.74</v>
      </c>
      <c r="F40" s="52"/>
      <c r="G40" s="53"/>
      <c r="H40" s="52"/>
      <c r="I40" s="52">
        <v>8000</v>
      </c>
      <c r="J40" s="34" t="s">
        <v>46</v>
      </c>
    </row>
    <row r="41" spans="1:10" x14ac:dyDescent="0.3">
      <c r="A41" s="3"/>
      <c r="B41" s="7" t="s">
        <v>47</v>
      </c>
      <c r="C41" s="52">
        <v>7000</v>
      </c>
      <c r="D41" s="73">
        <v>2243.4499999999998</v>
      </c>
      <c r="E41" s="77">
        <f t="shared" si="0"/>
        <v>4756.55</v>
      </c>
      <c r="F41" s="52"/>
      <c r="G41" s="53"/>
      <c r="H41" s="52"/>
      <c r="I41" s="52">
        <v>7000</v>
      </c>
      <c r="J41" s="34" t="s">
        <v>48</v>
      </c>
    </row>
    <row r="42" spans="1:10" ht="26.25" customHeight="1" x14ac:dyDescent="0.3">
      <c r="A42" s="3"/>
      <c r="B42" s="7" t="s">
        <v>49</v>
      </c>
      <c r="C42" s="52">
        <v>11000</v>
      </c>
      <c r="D42" s="73">
        <v>6183.22</v>
      </c>
      <c r="E42" s="77">
        <f t="shared" si="0"/>
        <v>4816.78</v>
      </c>
      <c r="F42" s="52"/>
      <c r="G42" s="53"/>
      <c r="H42" s="52"/>
      <c r="I42" s="52">
        <v>22000</v>
      </c>
      <c r="J42" s="34" t="s">
        <v>169</v>
      </c>
    </row>
    <row r="43" spans="1:10" x14ac:dyDescent="0.3">
      <c r="A43" s="3"/>
      <c r="B43" s="7" t="s">
        <v>50</v>
      </c>
      <c r="C43" s="52"/>
      <c r="D43" s="73"/>
      <c r="E43" s="77">
        <f t="shared" si="0"/>
        <v>0</v>
      </c>
      <c r="F43" s="52"/>
      <c r="G43" s="53"/>
      <c r="H43" s="52"/>
      <c r="I43" s="52"/>
    </row>
    <row r="44" spans="1:10" ht="20.399999999999999" x14ac:dyDescent="0.3">
      <c r="A44" s="3"/>
      <c r="B44" s="7" t="s">
        <v>51</v>
      </c>
      <c r="C44" s="52">
        <v>7940</v>
      </c>
      <c r="D44" s="73">
        <v>0</v>
      </c>
      <c r="E44" s="77">
        <f t="shared" si="0"/>
        <v>7940</v>
      </c>
      <c r="F44" s="52"/>
      <c r="G44" s="53"/>
      <c r="H44" s="52"/>
      <c r="I44" s="52">
        <v>7940</v>
      </c>
      <c r="J44" s="34" t="s">
        <v>52</v>
      </c>
    </row>
    <row r="45" spans="1:10" ht="27" customHeight="1" x14ac:dyDescent="0.3">
      <c r="A45" s="3"/>
      <c r="B45" s="7" t="s">
        <v>53</v>
      </c>
      <c r="C45" s="52">
        <v>0</v>
      </c>
      <c r="D45" s="73">
        <v>78086.8</v>
      </c>
      <c r="E45" s="77">
        <f t="shared" si="0"/>
        <v>-78086.8</v>
      </c>
      <c r="F45" s="52"/>
      <c r="G45" s="53"/>
      <c r="H45" s="52"/>
      <c r="I45" s="52"/>
      <c r="J45" s="34" t="s">
        <v>54</v>
      </c>
    </row>
    <row r="46" spans="1:10" x14ac:dyDescent="0.3">
      <c r="A46" s="3"/>
      <c r="B46" s="6" t="s">
        <v>55</v>
      </c>
      <c r="C46" s="52"/>
      <c r="D46" s="73"/>
      <c r="E46" s="77">
        <f t="shared" si="0"/>
        <v>0</v>
      </c>
      <c r="F46" s="52"/>
      <c r="G46" s="53"/>
      <c r="H46" s="52"/>
      <c r="I46" s="52"/>
    </row>
    <row r="47" spans="1:10" x14ac:dyDescent="0.3">
      <c r="A47" s="3"/>
      <c r="B47" s="4" t="s">
        <v>56</v>
      </c>
      <c r="C47" s="52"/>
      <c r="D47" s="73"/>
      <c r="E47" s="77">
        <f t="shared" si="0"/>
        <v>0</v>
      </c>
      <c r="F47" s="52"/>
      <c r="G47" s="53"/>
      <c r="H47" s="52"/>
      <c r="I47" s="52"/>
    </row>
    <row r="48" spans="1:10" ht="38.25" customHeight="1" x14ac:dyDescent="0.3">
      <c r="A48" s="3"/>
      <c r="B48" s="7" t="s">
        <v>57</v>
      </c>
      <c r="C48" s="52">
        <v>75000</v>
      </c>
      <c r="D48" s="73">
        <v>10500</v>
      </c>
      <c r="E48" s="77">
        <f t="shared" si="0"/>
        <v>64500</v>
      </c>
      <c r="F48" s="52"/>
      <c r="G48" s="53"/>
      <c r="H48" s="52"/>
      <c r="I48" s="52">
        <v>75000</v>
      </c>
      <c r="J48" s="34" t="s">
        <v>58</v>
      </c>
    </row>
    <row r="49" spans="1:10" ht="30.6" x14ac:dyDescent="0.3">
      <c r="A49" s="3"/>
      <c r="B49" s="7" t="s">
        <v>59</v>
      </c>
      <c r="C49" s="52">
        <v>20000</v>
      </c>
      <c r="D49" s="73">
        <v>7800</v>
      </c>
      <c r="E49" s="77">
        <f t="shared" si="0"/>
        <v>12200</v>
      </c>
      <c r="F49" s="52"/>
      <c r="G49" s="53"/>
      <c r="H49" s="52"/>
      <c r="I49" s="52">
        <v>10000</v>
      </c>
      <c r="J49" s="34" t="s">
        <v>60</v>
      </c>
    </row>
    <row r="50" spans="1:10" ht="17.25" customHeight="1" x14ac:dyDescent="0.3">
      <c r="A50" s="3"/>
      <c r="B50" s="7" t="s">
        <v>61</v>
      </c>
      <c r="C50" s="52">
        <v>11000</v>
      </c>
      <c r="D50" s="73">
        <v>0</v>
      </c>
      <c r="E50" s="77">
        <f t="shared" si="0"/>
        <v>11000</v>
      </c>
      <c r="F50" s="52"/>
      <c r="G50" s="53"/>
      <c r="H50" s="52"/>
      <c r="I50" s="52">
        <v>14500</v>
      </c>
      <c r="J50" s="34" t="s">
        <v>62</v>
      </c>
    </row>
    <row r="51" spans="1:10" ht="25.5" customHeight="1" x14ac:dyDescent="0.3">
      <c r="A51" s="3"/>
      <c r="B51" s="7" t="s">
        <v>63</v>
      </c>
      <c r="C51" s="52">
        <v>66000</v>
      </c>
      <c r="D51" s="73">
        <v>66000</v>
      </c>
      <c r="E51" s="77">
        <f t="shared" si="0"/>
        <v>0</v>
      </c>
      <c r="F51" s="52"/>
      <c r="G51" s="53"/>
      <c r="H51" s="52"/>
      <c r="I51" s="52">
        <v>72000</v>
      </c>
      <c r="J51" s="34" t="s">
        <v>142</v>
      </c>
    </row>
    <row r="52" spans="1:10" ht="27.6" x14ac:dyDescent="0.3">
      <c r="A52" s="3"/>
      <c r="B52" s="7" t="s">
        <v>64</v>
      </c>
      <c r="C52" s="52">
        <v>48000</v>
      </c>
      <c r="D52" s="73">
        <v>48000</v>
      </c>
      <c r="E52" s="77">
        <f t="shared" si="0"/>
        <v>0</v>
      </c>
      <c r="F52" s="52"/>
      <c r="G52" s="53"/>
      <c r="H52" s="52"/>
      <c r="I52" s="52">
        <v>48000</v>
      </c>
      <c r="J52" s="34" t="s">
        <v>65</v>
      </c>
    </row>
    <row r="53" spans="1:10" ht="27.6" x14ac:dyDescent="0.3">
      <c r="A53" s="3"/>
      <c r="B53" s="7" t="s">
        <v>66</v>
      </c>
      <c r="C53" s="52">
        <v>7500</v>
      </c>
      <c r="D53" s="73">
        <v>0</v>
      </c>
      <c r="E53" s="77">
        <f t="shared" si="0"/>
        <v>7500</v>
      </c>
      <c r="F53" s="52"/>
      <c r="G53" s="53"/>
      <c r="H53" s="52"/>
      <c r="I53" s="52">
        <v>0</v>
      </c>
      <c r="J53" s="34" t="s">
        <v>67</v>
      </c>
    </row>
    <row r="54" spans="1:10" ht="27" customHeight="1" x14ac:dyDescent="0.3">
      <c r="A54" s="3"/>
      <c r="B54" s="7" t="s">
        <v>68</v>
      </c>
      <c r="C54" s="52">
        <v>22800</v>
      </c>
      <c r="D54" s="73">
        <v>25800</v>
      </c>
      <c r="E54" s="77">
        <f t="shared" si="0"/>
        <v>-3000</v>
      </c>
      <c r="F54" s="52"/>
      <c r="G54" s="53"/>
      <c r="H54" s="52"/>
      <c r="I54" s="52">
        <f>22800+15000</f>
        <v>37800</v>
      </c>
      <c r="J54" s="34" t="s">
        <v>175</v>
      </c>
    </row>
    <row r="55" spans="1:10" s="8" customFormat="1" ht="27.75" customHeight="1" x14ac:dyDescent="0.3">
      <c r="A55" s="23"/>
      <c r="B55" s="24" t="s">
        <v>69</v>
      </c>
      <c r="C55" s="62">
        <v>10000</v>
      </c>
      <c r="D55" s="79">
        <v>0</v>
      </c>
      <c r="E55" s="77">
        <f t="shared" si="0"/>
        <v>10000</v>
      </c>
      <c r="F55" s="62"/>
      <c r="G55" s="53"/>
      <c r="H55" s="62"/>
      <c r="I55" s="62">
        <v>10000</v>
      </c>
      <c r="J55" s="38" t="s">
        <v>70</v>
      </c>
    </row>
    <row r="56" spans="1:10" x14ac:dyDescent="0.3">
      <c r="A56" s="3"/>
      <c r="B56" s="7" t="s">
        <v>71</v>
      </c>
      <c r="C56" s="52">
        <v>15000</v>
      </c>
      <c r="D56" s="73">
        <v>0</v>
      </c>
      <c r="E56" s="77">
        <f t="shared" si="0"/>
        <v>15000</v>
      </c>
      <c r="F56" s="52"/>
      <c r="G56" s="53"/>
      <c r="H56" s="52"/>
      <c r="I56" s="52">
        <v>10000</v>
      </c>
      <c r="J56" s="34" t="s">
        <v>72</v>
      </c>
    </row>
    <row r="57" spans="1:10" s="25" customFormat="1" ht="20.25" customHeight="1" x14ac:dyDescent="0.3">
      <c r="A57" s="23"/>
      <c r="B57" s="24" t="s">
        <v>73</v>
      </c>
      <c r="C57" s="62">
        <v>7000</v>
      </c>
      <c r="D57" s="79">
        <v>437.5</v>
      </c>
      <c r="E57" s="77">
        <f t="shared" si="0"/>
        <v>6562.5</v>
      </c>
      <c r="F57" s="62"/>
      <c r="G57" s="53"/>
      <c r="H57" s="62"/>
      <c r="I57" s="62">
        <v>7000</v>
      </c>
      <c r="J57" s="38" t="s">
        <v>74</v>
      </c>
    </row>
    <row r="58" spans="1:10" ht="15.75" customHeight="1" x14ac:dyDescent="0.3">
      <c r="A58" s="3"/>
      <c r="B58" s="7" t="s">
        <v>75</v>
      </c>
      <c r="C58" s="52">
        <v>0</v>
      </c>
      <c r="D58" s="73">
        <v>88202.4</v>
      </c>
      <c r="E58" s="77">
        <f t="shared" si="0"/>
        <v>-88202.4</v>
      </c>
      <c r="F58" s="52"/>
      <c r="G58" s="53"/>
      <c r="H58" s="52"/>
      <c r="I58" s="52"/>
      <c r="J58" s="34" t="s">
        <v>65</v>
      </c>
    </row>
    <row r="59" spans="1:10" ht="238.5" customHeight="1" x14ac:dyDescent="0.3">
      <c r="A59" s="3"/>
      <c r="B59" s="40" t="s">
        <v>76</v>
      </c>
      <c r="C59" s="52">
        <v>30000</v>
      </c>
      <c r="D59" s="73">
        <v>0</v>
      </c>
      <c r="E59" s="77">
        <f t="shared" si="0"/>
        <v>30000</v>
      </c>
      <c r="F59" s="52"/>
      <c r="G59" s="53"/>
      <c r="H59" s="52"/>
      <c r="I59" s="52">
        <v>30000</v>
      </c>
      <c r="J59" s="42" t="s">
        <v>77</v>
      </c>
    </row>
    <row r="60" spans="1:10" ht="29.25" customHeight="1" x14ac:dyDescent="0.3">
      <c r="A60" s="45">
        <v>7</v>
      </c>
      <c r="B60" s="46" t="s">
        <v>78</v>
      </c>
      <c r="C60" s="54">
        <v>108624</v>
      </c>
      <c r="D60" s="74">
        <f>106339.44+5000+8357.47</f>
        <v>119696.91</v>
      </c>
      <c r="E60" s="80">
        <f t="shared" si="0"/>
        <v>-11072.910000000003</v>
      </c>
      <c r="F60" s="54">
        <v>111401.36</v>
      </c>
      <c r="G60" s="55">
        <f t="shared" ref="G60:G115" si="1">D60</f>
        <v>119696.91</v>
      </c>
      <c r="H60" s="54">
        <f>F60-G60</f>
        <v>-8295.5500000000029</v>
      </c>
      <c r="I60" s="54">
        <f>141684-15000</f>
        <v>126684</v>
      </c>
      <c r="J60" s="34" t="s">
        <v>143</v>
      </c>
    </row>
    <row r="61" spans="1:10" s="14" customFormat="1" ht="18.75" customHeight="1" x14ac:dyDescent="0.3">
      <c r="A61" s="12">
        <v>8</v>
      </c>
      <c r="B61" s="13" t="s">
        <v>81</v>
      </c>
      <c r="C61" s="60">
        <f>SUM(C62:C72)</f>
        <v>102000</v>
      </c>
      <c r="D61" s="74">
        <f>SUM(D62:D72)</f>
        <v>0</v>
      </c>
      <c r="E61" s="77">
        <f t="shared" si="0"/>
        <v>102000</v>
      </c>
      <c r="F61" s="60">
        <v>167870.72</v>
      </c>
      <c r="G61" s="53">
        <f t="shared" si="1"/>
        <v>0</v>
      </c>
      <c r="H61" s="60">
        <v>167870.72</v>
      </c>
      <c r="I61" s="60">
        <f>SUM(I62:I96)</f>
        <v>613150</v>
      </c>
      <c r="J61" s="35"/>
    </row>
    <row r="62" spans="1:10" x14ac:dyDescent="0.3">
      <c r="A62" s="3"/>
      <c r="B62" s="7" t="s">
        <v>82</v>
      </c>
      <c r="C62" s="52">
        <v>13000</v>
      </c>
      <c r="D62" s="73">
        <v>0</v>
      </c>
      <c r="E62" s="77">
        <f t="shared" si="0"/>
        <v>13000</v>
      </c>
      <c r="F62" s="52"/>
      <c r="G62" s="53"/>
      <c r="H62" s="52"/>
      <c r="I62" s="52">
        <v>0</v>
      </c>
    </row>
    <row r="63" spans="1:10" ht="27.6" x14ac:dyDescent="0.3">
      <c r="A63" s="3"/>
      <c r="B63" s="7" t="s">
        <v>83</v>
      </c>
      <c r="C63" s="52">
        <v>15000</v>
      </c>
      <c r="D63" s="73">
        <v>0</v>
      </c>
      <c r="E63" s="77">
        <f t="shared" si="0"/>
        <v>15000</v>
      </c>
      <c r="F63" s="52"/>
      <c r="G63" s="53"/>
      <c r="H63" s="52"/>
      <c r="I63" s="52">
        <v>65000</v>
      </c>
      <c r="J63" s="34" t="s">
        <v>176</v>
      </c>
    </row>
    <row r="64" spans="1:10" ht="50.25" customHeight="1" x14ac:dyDescent="0.3">
      <c r="A64" s="3"/>
      <c r="B64" s="7" t="s">
        <v>84</v>
      </c>
      <c r="C64" s="52">
        <v>10000</v>
      </c>
      <c r="D64" s="73">
        <v>0</v>
      </c>
      <c r="E64" s="77">
        <f t="shared" si="0"/>
        <v>10000</v>
      </c>
      <c r="F64" s="52"/>
      <c r="G64" s="53"/>
      <c r="H64" s="52"/>
      <c r="I64" s="52">
        <v>15000</v>
      </c>
      <c r="J64" s="34" t="s">
        <v>85</v>
      </c>
    </row>
    <row r="65" spans="1:10" ht="41.4" x14ac:dyDescent="0.3">
      <c r="A65" s="3"/>
      <c r="B65" s="7" t="s">
        <v>86</v>
      </c>
      <c r="C65" s="52">
        <v>15000</v>
      </c>
      <c r="D65" s="73">
        <v>0</v>
      </c>
      <c r="E65" s="77">
        <f t="shared" si="0"/>
        <v>15000</v>
      </c>
      <c r="F65" s="52"/>
      <c r="G65" s="53"/>
      <c r="H65" s="52"/>
      <c r="I65" s="52">
        <v>15000</v>
      </c>
      <c r="J65" s="34" t="s">
        <v>87</v>
      </c>
    </row>
    <row r="66" spans="1:10" ht="43.5" customHeight="1" x14ac:dyDescent="0.3">
      <c r="A66" s="3"/>
      <c r="B66" s="7" t="s">
        <v>88</v>
      </c>
      <c r="C66" s="52">
        <v>26000</v>
      </c>
      <c r="D66" s="73">
        <v>0</v>
      </c>
      <c r="E66" s="77">
        <f t="shared" si="0"/>
        <v>26000</v>
      </c>
      <c r="F66" s="52"/>
      <c r="G66" s="53"/>
      <c r="H66" s="52"/>
      <c r="I66" s="52">
        <v>15000</v>
      </c>
      <c r="J66" s="34" t="s">
        <v>89</v>
      </c>
    </row>
    <row r="67" spans="1:10" ht="43.5" customHeight="1" x14ac:dyDescent="0.3">
      <c r="A67" s="3"/>
      <c r="B67" s="7" t="s">
        <v>157</v>
      </c>
      <c r="C67" s="52"/>
      <c r="D67" s="73"/>
      <c r="E67" s="77"/>
      <c r="F67" s="52"/>
      <c r="G67" s="53"/>
      <c r="H67" s="52"/>
      <c r="I67" s="52">
        <v>15000</v>
      </c>
      <c r="J67" s="34" t="s">
        <v>177</v>
      </c>
    </row>
    <row r="68" spans="1:10" ht="43.5" customHeight="1" x14ac:dyDescent="0.3">
      <c r="A68" s="3"/>
      <c r="B68" s="7" t="s">
        <v>178</v>
      </c>
      <c r="C68" s="52"/>
      <c r="D68" s="73"/>
      <c r="E68" s="77"/>
      <c r="F68" s="52"/>
      <c r="G68" s="53"/>
      <c r="H68" s="52"/>
      <c r="I68" s="52">
        <v>10000</v>
      </c>
    </row>
    <row r="69" spans="1:10" ht="92.25" customHeight="1" x14ac:dyDescent="0.3">
      <c r="A69" s="3"/>
      <c r="B69" s="41" t="s">
        <v>90</v>
      </c>
      <c r="C69" s="52">
        <v>1000</v>
      </c>
      <c r="D69" s="73">
        <v>0</v>
      </c>
      <c r="E69" s="77">
        <f t="shared" si="0"/>
        <v>1000</v>
      </c>
      <c r="F69" s="52"/>
      <c r="G69" s="53"/>
      <c r="H69" s="52"/>
      <c r="I69" s="52">
        <v>1000</v>
      </c>
      <c r="J69" s="42" t="s">
        <v>91</v>
      </c>
    </row>
    <row r="70" spans="1:10" ht="42.75" customHeight="1" x14ac:dyDescent="0.3">
      <c r="A70" s="3"/>
      <c r="B70" s="7" t="s">
        <v>92</v>
      </c>
      <c r="C70" s="52">
        <v>2000</v>
      </c>
      <c r="D70" s="73">
        <v>0</v>
      </c>
      <c r="E70" s="77">
        <f t="shared" si="0"/>
        <v>2000</v>
      </c>
      <c r="F70" s="52"/>
      <c r="G70" s="53"/>
      <c r="H70" s="52"/>
      <c r="I70" s="52">
        <v>0</v>
      </c>
      <c r="J70" s="42" t="s">
        <v>93</v>
      </c>
    </row>
    <row r="71" spans="1:10" ht="42.75" customHeight="1" x14ac:dyDescent="0.3">
      <c r="A71" s="3"/>
      <c r="B71" s="7" t="s">
        <v>179</v>
      </c>
      <c r="C71" s="52"/>
      <c r="D71" s="73"/>
      <c r="E71" s="77"/>
      <c r="F71" s="52"/>
      <c r="G71" s="53"/>
      <c r="H71" s="52"/>
      <c r="I71" s="52">
        <v>16000</v>
      </c>
      <c r="J71" s="42" t="s">
        <v>144</v>
      </c>
    </row>
    <row r="72" spans="1:10" ht="27.75" customHeight="1" x14ac:dyDescent="0.3">
      <c r="A72" s="3"/>
      <c r="B72" s="7" t="s">
        <v>94</v>
      </c>
      <c r="C72" s="52">
        <v>20000</v>
      </c>
      <c r="D72" s="73">
        <v>0</v>
      </c>
      <c r="E72" s="77">
        <f t="shared" si="0"/>
        <v>20000</v>
      </c>
      <c r="F72" s="52"/>
      <c r="G72" s="53"/>
      <c r="H72" s="52"/>
      <c r="I72" s="52">
        <v>9650</v>
      </c>
      <c r="J72" s="34" t="s">
        <v>95</v>
      </c>
    </row>
    <row r="73" spans="1:10" ht="27.75" customHeight="1" x14ac:dyDescent="0.3">
      <c r="A73" s="3"/>
      <c r="B73" s="7" t="s">
        <v>145</v>
      </c>
      <c r="C73" s="52"/>
      <c r="D73" s="73"/>
      <c r="E73" s="77"/>
      <c r="F73" s="52"/>
      <c r="G73" s="53"/>
      <c r="H73" s="52"/>
      <c r="I73" s="52">
        <v>5000</v>
      </c>
      <c r="J73" s="34" t="s">
        <v>146</v>
      </c>
    </row>
    <row r="74" spans="1:10" ht="27.75" customHeight="1" x14ac:dyDescent="0.3">
      <c r="A74" s="3"/>
      <c r="B74" s="7" t="s">
        <v>147</v>
      </c>
      <c r="C74" s="52"/>
      <c r="D74" s="73"/>
      <c r="E74" s="77"/>
      <c r="F74" s="52"/>
      <c r="G74" s="53"/>
      <c r="H74" s="52"/>
      <c r="I74" s="52">
        <v>6000</v>
      </c>
      <c r="J74" s="34" t="s">
        <v>148</v>
      </c>
    </row>
    <row r="75" spans="1:10" ht="27.75" customHeight="1" x14ac:dyDescent="0.3">
      <c r="A75" s="3"/>
      <c r="B75" s="7" t="s">
        <v>149</v>
      </c>
      <c r="C75" s="52"/>
      <c r="D75" s="73"/>
      <c r="E75" s="77"/>
      <c r="F75" s="52"/>
      <c r="G75" s="53"/>
      <c r="H75" s="52"/>
      <c r="I75" s="52">
        <v>300000</v>
      </c>
    </row>
    <row r="76" spans="1:10" ht="27.75" customHeight="1" x14ac:dyDescent="0.3">
      <c r="A76" s="3"/>
      <c r="B76" s="7" t="s">
        <v>150</v>
      </c>
      <c r="C76" s="52"/>
      <c r="D76" s="73"/>
      <c r="E76" s="77"/>
      <c r="F76" s="52"/>
      <c r="G76" s="53"/>
      <c r="H76" s="52"/>
      <c r="I76" s="52">
        <v>9000</v>
      </c>
      <c r="J76" s="34" t="s">
        <v>151</v>
      </c>
    </row>
    <row r="77" spans="1:10" ht="27.75" customHeight="1" x14ac:dyDescent="0.3">
      <c r="A77" s="3"/>
      <c r="B77" s="7" t="s">
        <v>152</v>
      </c>
      <c r="C77" s="52"/>
      <c r="D77" s="73"/>
      <c r="E77" s="77"/>
      <c r="F77" s="52"/>
      <c r="G77" s="53"/>
      <c r="H77" s="52"/>
      <c r="I77" s="52">
        <v>5000</v>
      </c>
    </row>
    <row r="78" spans="1:10" ht="27.75" customHeight="1" x14ac:dyDescent="0.3">
      <c r="A78" s="3"/>
      <c r="B78" s="7" t="s">
        <v>153</v>
      </c>
      <c r="C78" s="52"/>
      <c r="D78" s="73"/>
      <c r="E78" s="77"/>
      <c r="F78" s="52"/>
      <c r="G78" s="53"/>
      <c r="H78" s="52"/>
      <c r="I78" s="52">
        <v>2000</v>
      </c>
    </row>
    <row r="79" spans="1:10" ht="27.75" customHeight="1" x14ac:dyDescent="0.3">
      <c r="A79" s="3"/>
      <c r="B79" s="7" t="s">
        <v>155</v>
      </c>
      <c r="C79" s="52"/>
      <c r="D79" s="73"/>
      <c r="E79" s="77"/>
      <c r="F79" s="52"/>
      <c r="G79" s="53"/>
      <c r="H79" s="52"/>
      <c r="I79" s="52">
        <v>9000</v>
      </c>
    </row>
    <row r="80" spans="1:10" ht="27.75" customHeight="1" x14ac:dyDescent="0.3">
      <c r="A80" s="3"/>
      <c r="B80" s="7" t="s">
        <v>154</v>
      </c>
      <c r="C80" s="52"/>
      <c r="D80" s="73"/>
      <c r="E80" s="77"/>
      <c r="F80" s="52"/>
      <c r="G80" s="53"/>
      <c r="H80" s="52"/>
      <c r="I80" s="52">
        <v>3000</v>
      </c>
    </row>
    <row r="81" spans="1:10" ht="27.75" customHeight="1" x14ac:dyDescent="0.3">
      <c r="A81" s="3"/>
      <c r="B81" s="7" t="s">
        <v>156</v>
      </c>
      <c r="C81" s="52"/>
      <c r="D81" s="73"/>
      <c r="E81" s="77"/>
      <c r="F81" s="52"/>
      <c r="G81" s="53"/>
      <c r="H81" s="52"/>
      <c r="I81" s="52">
        <v>12000</v>
      </c>
    </row>
    <row r="82" spans="1:10" ht="27.75" customHeight="1" x14ac:dyDescent="0.3">
      <c r="A82" s="3"/>
      <c r="B82" s="7" t="s">
        <v>158</v>
      </c>
      <c r="C82" s="52"/>
      <c r="D82" s="73"/>
      <c r="E82" s="77"/>
      <c r="F82" s="52"/>
      <c r="G82" s="53"/>
      <c r="H82" s="52"/>
      <c r="I82" s="52">
        <v>7000</v>
      </c>
    </row>
    <row r="83" spans="1:10" ht="27.75" customHeight="1" x14ac:dyDescent="0.3">
      <c r="A83" s="3"/>
      <c r="B83" s="7" t="s">
        <v>159</v>
      </c>
      <c r="C83" s="52"/>
      <c r="D83" s="73"/>
      <c r="E83" s="77"/>
      <c r="F83" s="52"/>
      <c r="G83" s="53"/>
      <c r="H83" s="52"/>
      <c r="I83" s="52">
        <v>600</v>
      </c>
    </row>
    <row r="84" spans="1:10" ht="27.75" customHeight="1" x14ac:dyDescent="0.3">
      <c r="A84" s="3"/>
      <c r="B84" s="7" t="s">
        <v>160</v>
      </c>
      <c r="C84" s="52"/>
      <c r="D84" s="73"/>
      <c r="E84" s="77"/>
      <c r="F84" s="52"/>
      <c r="G84" s="53"/>
      <c r="H84" s="52"/>
      <c r="I84" s="52">
        <v>1500</v>
      </c>
    </row>
    <row r="85" spans="1:10" ht="27.75" customHeight="1" x14ac:dyDescent="0.3">
      <c r="A85" s="3"/>
      <c r="B85" s="7" t="s">
        <v>161</v>
      </c>
      <c r="C85" s="52"/>
      <c r="D85" s="73"/>
      <c r="E85" s="77"/>
      <c r="F85" s="52"/>
      <c r="G85" s="53"/>
      <c r="H85" s="52"/>
      <c r="I85" s="52">
        <v>1500</v>
      </c>
    </row>
    <row r="86" spans="1:10" ht="27.75" customHeight="1" x14ac:dyDescent="0.3">
      <c r="A86" s="3"/>
      <c r="B86" s="7" t="s">
        <v>162</v>
      </c>
      <c r="C86" s="52"/>
      <c r="D86" s="73"/>
      <c r="E86" s="77"/>
      <c r="F86" s="52"/>
      <c r="G86" s="53"/>
      <c r="H86" s="52"/>
      <c r="I86" s="52">
        <v>1000</v>
      </c>
    </row>
    <row r="87" spans="1:10" ht="27.75" customHeight="1" x14ac:dyDescent="0.3">
      <c r="A87" s="3"/>
      <c r="B87" s="7" t="s">
        <v>163</v>
      </c>
      <c r="C87" s="52"/>
      <c r="D87" s="73"/>
      <c r="E87" s="77"/>
      <c r="F87" s="52"/>
      <c r="G87" s="53"/>
      <c r="H87" s="52"/>
      <c r="I87" s="52">
        <v>5000</v>
      </c>
      <c r="J87" s="34" t="s">
        <v>180</v>
      </c>
    </row>
    <row r="88" spans="1:10" ht="27.75" customHeight="1" x14ac:dyDescent="0.3">
      <c r="A88" s="3"/>
      <c r="B88" s="7" t="s">
        <v>164</v>
      </c>
      <c r="C88" s="52"/>
      <c r="D88" s="73"/>
      <c r="E88" s="77"/>
      <c r="F88" s="52"/>
      <c r="G88" s="53"/>
      <c r="H88" s="52"/>
      <c r="I88" s="52">
        <v>26500</v>
      </c>
    </row>
    <row r="89" spans="1:10" ht="27.75" customHeight="1" x14ac:dyDescent="0.3">
      <c r="A89" s="3"/>
      <c r="B89" s="7" t="s">
        <v>165</v>
      </c>
      <c r="C89" s="52"/>
      <c r="D89" s="73"/>
      <c r="E89" s="77"/>
      <c r="F89" s="52"/>
      <c r="G89" s="53"/>
      <c r="H89" s="52"/>
      <c r="I89" s="52">
        <v>1000</v>
      </c>
    </row>
    <row r="90" spans="1:10" ht="27.75" customHeight="1" x14ac:dyDescent="0.3">
      <c r="A90" s="3"/>
      <c r="B90" s="7" t="s">
        <v>166</v>
      </c>
      <c r="C90" s="52"/>
      <c r="D90" s="73"/>
      <c r="E90" s="77"/>
      <c r="F90" s="52"/>
      <c r="G90" s="53"/>
      <c r="H90" s="52"/>
      <c r="I90" s="52">
        <f>1370*20</f>
        <v>27400</v>
      </c>
    </row>
    <row r="91" spans="1:10" ht="27.75" customHeight="1" x14ac:dyDescent="0.3">
      <c r="A91" s="3"/>
      <c r="B91" s="7" t="s">
        <v>167</v>
      </c>
      <c r="C91" s="52"/>
      <c r="D91" s="73"/>
      <c r="E91" s="77"/>
      <c r="F91" s="52"/>
      <c r="G91" s="53"/>
      <c r="H91" s="52"/>
      <c r="I91" s="52">
        <v>5000</v>
      </c>
    </row>
    <row r="92" spans="1:10" ht="27.75" customHeight="1" x14ac:dyDescent="0.3">
      <c r="A92" s="3"/>
      <c r="B92" s="7" t="s">
        <v>168</v>
      </c>
      <c r="C92" s="52"/>
      <c r="D92" s="73"/>
      <c r="E92" s="77"/>
      <c r="F92" s="52"/>
      <c r="G92" s="53"/>
      <c r="H92" s="52"/>
      <c r="I92" s="52">
        <v>10000</v>
      </c>
      <c r="J92" s="34" t="s">
        <v>181</v>
      </c>
    </row>
    <row r="93" spans="1:10" ht="27.75" customHeight="1" x14ac:dyDescent="0.3">
      <c r="A93" s="3"/>
      <c r="B93" s="7" t="s">
        <v>170</v>
      </c>
      <c r="C93" s="52"/>
      <c r="D93" s="73"/>
      <c r="E93" s="77"/>
      <c r="F93" s="52"/>
      <c r="G93" s="53"/>
      <c r="H93" s="52"/>
      <c r="I93" s="52">
        <v>3000</v>
      </c>
    </row>
    <row r="94" spans="1:10" ht="27.75" customHeight="1" x14ac:dyDescent="0.3">
      <c r="A94" s="3"/>
      <c r="B94" s="7" t="s">
        <v>172</v>
      </c>
      <c r="C94" s="52"/>
      <c r="D94" s="73"/>
      <c r="E94" s="77"/>
      <c r="F94" s="52"/>
      <c r="G94" s="53"/>
      <c r="H94" s="52"/>
      <c r="I94" s="52">
        <v>1000</v>
      </c>
    </row>
    <row r="95" spans="1:10" ht="27.75" customHeight="1" x14ac:dyDescent="0.3">
      <c r="A95" s="3"/>
      <c r="B95" s="7" t="s">
        <v>171</v>
      </c>
      <c r="C95" s="52"/>
      <c r="D95" s="73"/>
      <c r="E95" s="77"/>
      <c r="F95" s="52"/>
      <c r="G95" s="53"/>
      <c r="H95" s="52"/>
      <c r="I95" s="52">
        <v>2000</v>
      </c>
    </row>
    <row r="96" spans="1:10" ht="27.75" customHeight="1" x14ac:dyDescent="0.3">
      <c r="A96" s="3"/>
      <c r="B96" s="7" t="s">
        <v>173</v>
      </c>
      <c r="C96" s="52"/>
      <c r="D96" s="73"/>
      <c r="E96" s="77"/>
      <c r="F96" s="52"/>
      <c r="G96" s="53"/>
      <c r="H96" s="52"/>
      <c r="I96" s="52">
        <v>8000</v>
      </c>
    </row>
    <row r="97" spans="1:10" ht="27.75" customHeight="1" x14ac:dyDescent="0.3">
      <c r="A97" s="5">
        <v>9</v>
      </c>
      <c r="B97" s="30" t="s">
        <v>79</v>
      </c>
      <c r="C97" s="54">
        <v>706420</v>
      </c>
      <c r="D97" s="74">
        <v>804595.61</v>
      </c>
      <c r="E97" s="80">
        <f t="shared" ref="E97" si="2">C97-D97</f>
        <v>-98175.609999999986</v>
      </c>
      <c r="F97" s="54">
        <v>729614.96</v>
      </c>
      <c r="G97" s="55">
        <f t="shared" ref="G97" si="3">D97</f>
        <v>804595.61</v>
      </c>
      <c r="H97" s="54">
        <f>F97-G97</f>
        <v>-74980.650000000023</v>
      </c>
      <c r="I97" s="54">
        <v>706420</v>
      </c>
      <c r="J97" s="34" t="s">
        <v>80</v>
      </c>
    </row>
    <row r="98" spans="1:10" s="11" customFormat="1" x14ac:dyDescent="0.3">
      <c r="A98" s="9">
        <v>10</v>
      </c>
      <c r="B98" s="10" t="s">
        <v>119</v>
      </c>
      <c r="C98" s="63">
        <f>C21+C33+C60+C61+C97</f>
        <v>2799968</v>
      </c>
      <c r="D98" s="78">
        <f>D21+D33+D60+D61+D97</f>
        <v>2551838.11</v>
      </c>
      <c r="E98" s="78">
        <f>E21+E33+E60+E61+E97</f>
        <v>248129.8899999999</v>
      </c>
      <c r="F98" s="63">
        <f>F21+F33+F60+F61+F97</f>
        <v>2825845.08</v>
      </c>
      <c r="G98" s="63">
        <f>G21+G33+G60+G61+G97</f>
        <v>2551838.11</v>
      </c>
      <c r="H98" s="63">
        <f>H21+H33+H60+H61+H97</f>
        <v>274006.96999999997</v>
      </c>
      <c r="I98" s="63">
        <f>I33+I60+I61+I97+I21</f>
        <v>3408866</v>
      </c>
      <c r="J98" s="37"/>
    </row>
    <row r="99" spans="1:10" s="11" customFormat="1" x14ac:dyDescent="0.3">
      <c r="A99" s="9"/>
      <c r="B99" s="10"/>
      <c r="C99" s="63"/>
      <c r="D99" s="78"/>
      <c r="E99" s="77">
        <f t="shared" si="0"/>
        <v>0</v>
      </c>
      <c r="F99" s="63"/>
      <c r="G99" s="53">
        <f t="shared" si="1"/>
        <v>0</v>
      </c>
      <c r="H99" s="63"/>
      <c r="I99" s="63"/>
      <c r="J99" s="37"/>
    </row>
    <row r="100" spans="1:10" s="14" customFormat="1" ht="31.2" x14ac:dyDescent="0.3">
      <c r="A100" s="12">
        <v>11</v>
      </c>
      <c r="B100" s="13" t="s">
        <v>96</v>
      </c>
      <c r="C100" s="60">
        <f>SUM(C101:C105)</f>
        <v>103000</v>
      </c>
      <c r="D100" s="74">
        <f>SUM(D101:D105)</f>
        <v>76660.17</v>
      </c>
      <c r="E100" s="77">
        <f t="shared" si="0"/>
        <v>26339.83</v>
      </c>
      <c r="F100" s="60">
        <v>82789.52</v>
      </c>
      <c r="G100" s="55">
        <f>D100</f>
        <v>76660.17</v>
      </c>
      <c r="H100" s="60">
        <f>F100-G100</f>
        <v>6129.3500000000058</v>
      </c>
      <c r="I100" s="60">
        <v>70769.88</v>
      </c>
      <c r="J100" s="35"/>
    </row>
    <row r="101" spans="1:10" x14ac:dyDescent="0.3">
      <c r="A101" s="3"/>
      <c r="B101" s="7" t="s">
        <v>97</v>
      </c>
      <c r="C101" s="52">
        <v>51000</v>
      </c>
      <c r="D101" s="73">
        <v>48857</v>
      </c>
      <c r="E101" s="77">
        <f t="shared" si="0"/>
        <v>2143</v>
      </c>
      <c r="F101" s="52"/>
      <c r="G101" s="53"/>
      <c r="H101" s="52"/>
      <c r="I101" s="52">
        <f>D101</f>
        <v>48857</v>
      </c>
    </row>
    <row r="102" spans="1:10" x14ac:dyDescent="0.3">
      <c r="A102" s="3"/>
      <c r="B102" s="7" t="s">
        <v>98</v>
      </c>
      <c r="C102" s="52">
        <v>50000</v>
      </c>
      <c r="D102" s="73">
        <v>21912.880000000001</v>
      </c>
      <c r="E102" s="77">
        <f t="shared" ref="E102:E115" si="4">C102-D102</f>
        <v>28087.119999999999</v>
      </c>
      <c r="F102" s="52"/>
      <c r="G102" s="53"/>
      <c r="H102" s="52"/>
      <c r="I102" s="52">
        <f>D102</f>
        <v>21912.880000000001</v>
      </c>
      <c r="J102" s="34" t="s">
        <v>99</v>
      </c>
    </row>
    <row r="103" spans="1:10" x14ac:dyDescent="0.3">
      <c r="A103" s="3"/>
      <c r="B103" s="7" t="s">
        <v>100</v>
      </c>
      <c r="C103" s="52"/>
      <c r="D103" s="73"/>
      <c r="E103" s="77">
        <f t="shared" si="4"/>
        <v>0</v>
      </c>
      <c r="F103" s="52"/>
      <c r="G103" s="53"/>
      <c r="H103" s="52"/>
      <c r="I103" s="52"/>
    </row>
    <row r="104" spans="1:10" x14ac:dyDescent="0.3">
      <c r="A104" s="3"/>
      <c r="B104" s="7" t="s">
        <v>126</v>
      </c>
      <c r="C104" s="52"/>
      <c r="D104" s="73">
        <v>2890.29</v>
      </c>
      <c r="E104" s="77">
        <f t="shared" si="4"/>
        <v>-2890.29</v>
      </c>
      <c r="F104" s="52"/>
      <c r="G104" s="53"/>
      <c r="H104" s="52"/>
      <c r="I104" s="52"/>
    </row>
    <row r="105" spans="1:10" ht="27.6" x14ac:dyDescent="0.3">
      <c r="A105" s="3"/>
      <c r="B105" s="7" t="s">
        <v>101</v>
      </c>
      <c r="C105" s="52">
        <v>2000</v>
      </c>
      <c r="D105" s="73">
        <v>3000</v>
      </c>
      <c r="E105" s="77">
        <f t="shared" si="4"/>
        <v>-1000</v>
      </c>
      <c r="F105" s="52"/>
      <c r="G105" s="53"/>
      <c r="H105" s="52"/>
      <c r="I105" s="52"/>
      <c r="J105" s="39" t="s">
        <v>120</v>
      </c>
    </row>
    <row r="106" spans="1:10" x14ac:dyDescent="0.3">
      <c r="A106" s="3"/>
      <c r="B106" s="7"/>
      <c r="C106" s="52"/>
      <c r="D106" s="73"/>
      <c r="E106" s="77">
        <f t="shared" si="4"/>
        <v>0</v>
      </c>
      <c r="F106" s="52"/>
      <c r="G106" s="53"/>
      <c r="H106" s="52"/>
      <c r="I106" s="52"/>
    </row>
    <row r="107" spans="1:10" x14ac:dyDescent="0.3">
      <c r="A107" s="3"/>
      <c r="B107" s="7"/>
      <c r="C107" s="52"/>
      <c r="D107" s="73"/>
      <c r="E107" s="77">
        <f t="shared" si="4"/>
        <v>0</v>
      </c>
      <c r="F107" s="52"/>
      <c r="G107" s="53"/>
      <c r="H107" s="52"/>
      <c r="I107" s="52"/>
    </row>
    <row r="108" spans="1:10" x14ac:dyDescent="0.3">
      <c r="A108" s="5">
        <v>12</v>
      </c>
      <c r="B108" s="30" t="s">
        <v>123</v>
      </c>
      <c r="C108" s="54"/>
      <c r="D108" s="74">
        <f>D109+D110+D111</f>
        <v>15182</v>
      </c>
      <c r="E108" s="80">
        <f>E109+E110+E111</f>
        <v>-15182</v>
      </c>
      <c r="F108" s="54"/>
      <c r="G108" s="55">
        <v>15182</v>
      </c>
      <c r="H108" s="54">
        <f>F108-G108</f>
        <v>-15182</v>
      </c>
      <c r="I108" s="54"/>
    </row>
    <row r="109" spans="1:10" x14ac:dyDescent="0.3">
      <c r="A109" s="3"/>
      <c r="B109" s="7" t="s">
        <v>124</v>
      </c>
      <c r="C109" s="52"/>
      <c r="D109" s="73">
        <v>3962</v>
      </c>
      <c r="E109" s="77">
        <f>C109-D109</f>
        <v>-3962</v>
      </c>
      <c r="F109" s="52"/>
      <c r="G109" s="53"/>
      <c r="H109" s="52"/>
      <c r="I109" s="52"/>
      <c r="J109" s="34" t="s">
        <v>129</v>
      </c>
    </row>
    <row r="110" spans="1:10" ht="27.6" x14ac:dyDescent="0.3">
      <c r="A110" s="3"/>
      <c r="B110" s="7" t="s">
        <v>127</v>
      </c>
      <c r="C110" s="52"/>
      <c r="D110" s="73">
        <v>5000</v>
      </c>
      <c r="E110" s="77">
        <f>C110-D110</f>
        <v>-5000</v>
      </c>
      <c r="F110" s="52"/>
      <c r="G110" s="53"/>
      <c r="H110" s="52"/>
      <c r="I110" s="52"/>
      <c r="J110" s="34" t="s">
        <v>125</v>
      </c>
    </row>
    <row r="111" spans="1:10" x14ac:dyDescent="0.3">
      <c r="A111" s="3"/>
      <c r="B111" s="7" t="s">
        <v>128</v>
      </c>
      <c r="C111" s="52"/>
      <c r="D111" s="73">
        <v>6220</v>
      </c>
      <c r="E111" s="77">
        <f>C111-D111</f>
        <v>-6220</v>
      </c>
      <c r="F111" s="52"/>
      <c r="G111" s="53"/>
      <c r="H111" s="52"/>
      <c r="I111" s="52"/>
      <c r="J111" s="34" t="s">
        <v>130</v>
      </c>
    </row>
    <row r="112" spans="1:10" s="17" customFormat="1" ht="31.2" x14ac:dyDescent="0.3">
      <c r="A112" s="15">
        <v>13</v>
      </c>
      <c r="B112" s="16" t="s">
        <v>121</v>
      </c>
      <c r="C112" s="58">
        <f>SUM(C98+C100)</f>
        <v>2902968</v>
      </c>
      <c r="D112" s="78">
        <f>SUM(D98+D100+D108)</f>
        <v>2643680.2799999998</v>
      </c>
      <c r="E112" s="77">
        <f t="shared" si="4"/>
        <v>259287.7200000002</v>
      </c>
      <c r="F112" s="58">
        <f>SUM(F98+F100)</f>
        <v>2908634.6</v>
      </c>
      <c r="G112" s="64">
        <f t="shared" si="1"/>
        <v>2643680.2799999998</v>
      </c>
      <c r="H112" s="58">
        <f>H21+H33+H60+H61+H97+H100+H108</f>
        <v>264954.31999999995</v>
      </c>
      <c r="I112" s="58">
        <f>SUM(I98+I100)</f>
        <v>3479635.88</v>
      </c>
      <c r="J112" s="37"/>
    </row>
    <row r="113" spans="1:9" ht="28.8" x14ac:dyDescent="0.3">
      <c r="A113" s="3">
        <v>14</v>
      </c>
      <c r="B113" s="4" t="s">
        <v>102</v>
      </c>
      <c r="C113" s="52">
        <v>0</v>
      </c>
      <c r="D113" s="73">
        <v>0</v>
      </c>
      <c r="E113" s="77">
        <f t="shared" si="4"/>
        <v>0</v>
      </c>
      <c r="F113" s="52">
        <f>F18-F112</f>
        <v>0</v>
      </c>
      <c r="G113" s="53">
        <v>0</v>
      </c>
      <c r="H113" s="52">
        <v>0</v>
      </c>
      <c r="I113" s="52"/>
    </row>
    <row r="114" spans="1:9" x14ac:dyDescent="0.3">
      <c r="A114" s="3">
        <v>15</v>
      </c>
      <c r="B114" s="4" t="s">
        <v>103</v>
      </c>
      <c r="C114" s="52"/>
      <c r="D114" s="73"/>
      <c r="E114" s="77">
        <f t="shared" si="4"/>
        <v>0</v>
      </c>
      <c r="F114" s="52"/>
      <c r="G114" s="53">
        <f t="shared" si="1"/>
        <v>0</v>
      </c>
      <c r="H114" s="52"/>
      <c r="I114" s="52"/>
    </row>
    <row r="115" spans="1:9" x14ac:dyDescent="0.3">
      <c r="A115" s="3"/>
      <c r="B115" s="4" t="s">
        <v>104</v>
      </c>
      <c r="C115" s="52"/>
      <c r="D115" s="73"/>
      <c r="E115" s="77">
        <f t="shared" si="4"/>
        <v>0</v>
      </c>
      <c r="F115" s="52"/>
      <c r="G115" s="53">
        <f t="shared" si="1"/>
        <v>0</v>
      </c>
      <c r="H115" s="52"/>
      <c r="I115" s="52"/>
    </row>
    <row r="117" spans="1:9" x14ac:dyDescent="0.3">
      <c r="B117" s="22" t="s">
        <v>105</v>
      </c>
    </row>
    <row r="118" spans="1:9" x14ac:dyDescent="0.3">
      <c r="B118" s="22" t="s">
        <v>106</v>
      </c>
    </row>
    <row r="120" spans="1:9" x14ac:dyDescent="0.3">
      <c r="B120" s="1" t="s">
        <v>107</v>
      </c>
    </row>
    <row r="121" spans="1:9" ht="28.8" x14ac:dyDescent="0.3">
      <c r="B121" s="4" t="s">
        <v>108</v>
      </c>
    </row>
    <row r="122" spans="1:9" x14ac:dyDescent="0.3">
      <c r="B122" s="4" t="s">
        <v>109</v>
      </c>
    </row>
    <row r="123" spans="1:9" x14ac:dyDescent="0.3">
      <c r="B123" s="4" t="s">
        <v>110</v>
      </c>
    </row>
    <row r="124" spans="1:9" ht="18" customHeight="1" x14ac:dyDescent="0.3">
      <c r="B124" s="4" t="s">
        <v>111</v>
      </c>
    </row>
    <row r="125" spans="1:9" x14ac:dyDescent="0.3">
      <c r="B125" s="32"/>
    </row>
    <row r="126" spans="1:9" ht="45.75" customHeight="1" x14ac:dyDescent="0.3">
      <c r="B126" s="32" t="s">
        <v>112</v>
      </c>
    </row>
    <row r="127" spans="1:9" ht="18.75" customHeight="1" x14ac:dyDescent="0.3">
      <c r="B127" s="33"/>
    </row>
    <row r="128" spans="1:9" x14ac:dyDescent="0.3">
      <c r="A128" t="s">
        <v>113</v>
      </c>
    </row>
    <row r="129" spans="2:6" ht="14.25" customHeight="1" x14ac:dyDescent="0.3">
      <c r="B129" s="33"/>
    </row>
    <row r="131" spans="2:6" ht="16.5" customHeight="1" x14ac:dyDescent="0.3">
      <c r="B131" s="33"/>
    </row>
    <row r="143" spans="2:6" x14ac:dyDescent="0.3">
      <c r="B143" s="22" t="s">
        <v>114</v>
      </c>
      <c r="C143" s="51" t="s">
        <v>115</v>
      </c>
    </row>
    <row r="144" spans="2:6" ht="28.8" x14ac:dyDescent="0.3">
      <c r="B144" s="22" t="s">
        <v>116</v>
      </c>
      <c r="C144" s="65">
        <v>132.30000000000001</v>
      </c>
      <c r="D144" s="81"/>
      <c r="E144" s="81"/>
      <c r="F144" s="66"/>
    </row>
    <row r="145" spans="2:6" x14ac:dyDescent="0.3">
      <c r="C145" s="65">
        <v>107.8</v>
      </c>
      <c r="D145" s="81"/>
      <c r="E145" s="81"/>
      <c r="F145" s="66"/>
    </row>
    <row r="146" spans="2:6" x14ac:dyDescent="0.3">
      <c r="C146" s="65">
        <v>74.2</v>
      </c>
      <c r="D146" s="81"/>
      <c r="E146" s="81"/>
      <c r="F146" s="66"/>
    </row>
    <row r="147" spans="2:6" x14ac:dyDescent="0.3">
      <c r="C147" s="65">
        <v>121.7</v>
      </c>
      <c r="D147" s="81"/>
      <c r="E147" s="81"/>
      <c r="F147" s="66"/>
    </row>
    <row r="148" spans="2:6" x14ac:dyDescent="0.3">
      <c r="C148" s="65">
        <v>112.4</v>
      </c>
      <c r="D148" s="81"/>
      <c r="E148" s="81"/>
      <c r="F148" s="66"/>
    </row>
    <row r="149" spans="2:6" x14ac:dyDescent="0.3">
      <c r="C149" s="65">
        <v>135.69999999999999</v>
      </c>
      <c r="D149" s="81"/>
      <c r="E149" s="81"/>
      <c r="F149" s="66"/>
    </row>
    <row r="150" spans="2:6" x14ac:dyDescent="0.3">
      <c r="C150" s="65">
        <v>114.4</v>
      </c>
      <c r="D150" s="81"/>
      <c r="E150" s="81"/>
      <c r="F150" s="66"/>
    </row>
    <row r="151" spans="2:6" x14ac:dyDescent="0.3">
      <c r="C151" s="65">
        <v>81.3</v>
      </c>
      <c r="D151" s="81"/>
      <c r="E151" s="81"/>
      <c r="F151" s="66"/>
    </row>
    <row r="152" spans="2:6" x14ac:dyDescent="0.3">
      <c r="C152" s="65">
        <v>114</v>
      </c>
      <c r="D152" s="81"/>
      <c r="E152" s="81"/>
      <c r="F152" s="66"/>
    </row>
    <row r="153" spans="2:6" x14ac:dyDescent="0.3">
      <c r="C153" s="65">
        <v>137.19999999999999</v>
      </c>
      <c r="D153" s="81"/>
      <c r="E153" s="81"/>
      <c r="F153" s="66"/>
    </row>
    <row r="154" spans="2:6" x14ac:dyDescent="0.3">
      <c r="C154" s="52">
        <f>SUM(C144:C153)</f>
        <v>1130.9999999999998</v>
      </c>
      <c r="D154" s="82"/>
      <c r="E154" s="82"/>
      <c r="F154" s="67"/>
    </row>
    <row r="157" spans="2:6" x14ac:dyDescent="0.3">
      <c r="B157" s="22" t="s">
        <v>105</v>
      </c>
      <c r="C157" s="52">
        <v>4897</v>
      </c>
      <c r="D157" s="82"/>
      <c r="E157" s="82"/>
      <c r="F157" s="67"/>
    </row>
    <row r="158" spans="2:6" x14ac:dyDescent="0.3">
      <c r="B158" s="22" t="s">
        <v>106</v>
      </c>
      <c r="C158" s="52">
        <v>2232.5</v>
      </c>
      <c r="D158" s="82"/>
      <c r="E158" s="82"/>
      <c r="F158" s="67"/>
    </row>
  </sheetData>
  <phoneticPr fontId="2" type="noConversion"/>
  <pageMargins left="0.25" right="0.11811023622047245" top="0.35433070866141736" bottom="0.35433070866141736" header="0" footer="0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сметы за 2015 год</vt:lpstr>
    </vt:vector>
  </TitlesOfParts>
  <Company>*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revision/>
  <cp:lastPrinted>2016-02-16T11:16:03Z</cp:lastPrinted>
  <dcterms:created xsi:type="dcterms:W3CDTF">2014-11-27T06:48:41Z</dcterms:created>
  <dcterms:modified xsi:type="dcterms:W3CDTF">2016-03-09T18:22:31Z</dcterms:modified>
</cp:coreProperties>
</file>